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2120" windowHeight="912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<sst xmlns="http://schemas.openxmlformats.org/spreadsheetml/2006/main" count="1068" uniqueCount="869">
  <si>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</si>
  <si>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</si>
  <si>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</si>
  <si>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</si>
  <si>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</si>
  <si>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</si>
  <si>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</si>
  <si>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</si>
  <si>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</si>
  <si>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</si>
  <si>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</si>
  <si>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</si>
  <si>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</si>
  <si>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</si>
  <si>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</si>
  <si>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</si>
  <si>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</si>
  <si>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</si>
  <si>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</si>
  <si>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</si>
  <si>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</si>
  <si>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</si>
  <si>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</si>
  <si>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</si>
  <si>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</si>
  <si>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</si>
  <si>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</si>
  <si>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</si>
  <si>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</si>
  <si>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</si>
  <si>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</si>
  <si>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</si>
  <si>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</si>
  <si>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</si>
  <si>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</si>
  <si>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</si>
  <si>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</si>
  <si>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</si>
  <si>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</si>
  <si>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</si>
  <si>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</si>
  <si>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</si>
  <si>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</si>
  <si>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</si>
  <si>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</si>
  <si>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</si>
  <si>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</si>
  <si>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</si>
  <si>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</si>
  <si>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</si>
  <si>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</si>
  <si>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</si>
  <si>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</si>
  <si>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</si>
  <si>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</si>
  <si>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</si>
  <si>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</si>
  <si>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</si>
  <si>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</si>
  <si>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</si>
  <si>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</si>
  <si>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</si>
  <si>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</si>
  <si>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</si>
  <si>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</si>
  <si>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</si>
  <si>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</si>
  <si>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</si>
  <si>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</si>
  <si>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</si>
  <si>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</si>
  <si>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</si>
  <si>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</si>
  <si>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</si>
  <si>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</si>
  <si>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</si>
  <si>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</si>
  <si>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</si>
  <si>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</si>
  <si>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</si>
  <si>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</si>
  <si>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</si>
  <si>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</si>
  <si>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</si>
  <si>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</si>
  <si>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</si>
  <si>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</si>
  <si>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</si>
  <si>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</si>
  <si>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</si>
  <si>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</si>
  <si>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</si>
  <si>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</si>
  <si>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</si>
  <si>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</si>
  <si>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</si>
  <si>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</si>
  <si>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</si>
  <si>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</si>
  <si>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</si>
  <si>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</si>
  <si>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</si>
  <si>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</si>
  <si>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</si>
  <si>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</si>
  <si>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</si>
  <si>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</si>
  <si>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</si>
  <si>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</si>
  <si>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</si>
  <si>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</si>
  <si>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</si>
  <si>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</si>
  <si>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</si>
  <si>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</si>
  <si>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</si>
  <si>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</si>
  <si>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</si>
  <si>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</si>
  <si>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</si>
  <si>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</si>
  <si>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</si>
  <si>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</si>
  <si>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</si>
  <si>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</si>
  <si>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</si>
  <si>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</si>
  <si>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</si>
  <si>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</si>
  <si>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</si>
  <si>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</si>
  <si>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</si>
  <si>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</si>
  <si>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</si>
  <si>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</si>
  <si>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</si>
  <si>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</si>
  <si>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</si>
  <si>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</si>
  <si>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</si>
  <si>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</si>
  <si>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</si>
  <si>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</si>
  <si>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</si>
  <si>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</si>
  <si>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</si>
  <si>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</si>
  <si>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</si>
  <si>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</si>
  <si>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</si>
  <si>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</si>
  <si>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</si>
  <si>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</si>
  <si>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</si>
  <si>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</si>
  <si>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</si>
  <si>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</si>
  <si>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</si>
  <si>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</si>
  <si>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</si>
  <si>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</si>
  <si>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</si>
  <si>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</si>
  <si>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</si>
  <si>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</si>
  <si>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</si>
  <si>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</si>
  <si>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</si>
  <si>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</si>
  <si>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</si>
  <si>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</si>
  <si>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</si>
  <si>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</si>
  <si>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</si>
  <si>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</si>
  <si>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</si>
  <si>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</si>
  <si>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</si>
  <si>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</si>
  <si>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</si>
  <si>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</si>
  <si>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</si>
  <si>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</si>
  <si>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</si>
  <si>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</si>
  <si>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</si>
  <si>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</si>
  <si>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</si>
  <si>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</si>
  <si>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</si>
  <si>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</si>
  <si>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</si>
  <si>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</si>
  <si>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</si>
  <si>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</si>
  <si>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</si>
  <si>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</si>
  <si>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</si>
  <si>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</si>
  <si>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</si>
  <si>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</si>
  <si>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</si>
  <si>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</si>
  <si>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</si>
  <si>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</si>
  <si>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</si>
  <si>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</si>
  <si>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</si>
  <si>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</si>
  <si>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</si>
  <si>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</si>
  <si>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</si>
  <si>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</si>
  <si>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</si>
  <si>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</si>
  <si>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</si>
  <si>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</si>
  <si>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</si>
  <si>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</si>
  <si>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</si>
  <si>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</si>
  <si>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</si>
  <si>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</si>
  <si>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</si>
  <si>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</si>
  <si>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</si>
  <si>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</si>
  <si>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</si>
  <si>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</si>
  <si>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</si>
  <si>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</si>
  <si>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</si>
  <si>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</si>
  <si>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</si>
  <si>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</si>
  <si>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</si>
  <si>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</si>
  <si>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</si>
  <si>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</si>
  <si>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</si>
  <si>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</si>
  <si>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</si>
  <si>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</si>
  <si>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</si>
  <si>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</si>
  <si>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</si>
  <si>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</si>
  <si>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</si>
  <si>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</si>
  <si>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</si>
  <si>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</si>
  <si>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</si>
  <si>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</si>
  <si>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</si>
  <si>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</si>
  <si>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</si>
  <si>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</si>
  <si>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</si>
  <si>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</si>
  <si>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</si>
  <si>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</si>
  <si>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</si>
  <si>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</si>
  <si>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</si>
  <si>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</si>
  <si>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</si>
  <si>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</si>
  <si>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</si>
  <si>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</si>
  <si>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</si>
  <si>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</si>
  <si>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</si>
  <si>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</si>
  <si>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</si>
  <si>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</si>
  <si>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</si>
  <si>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</si>
  <si>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</si>
  <si>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</si>
  <si>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</si>
  <si>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</si>
  <si>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</si>
  <si>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</si>
  <si>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</si>
  <si>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</si>
  <si>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</si>
  <si>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</si>
  <si>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</si>
  <si>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</si>
  <si>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</si>
  <si>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</si>
  <si>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</si>
  <si>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</si>
  <si>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</si>
  <si>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</si>
  <si>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</si>
  <si>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</si>
  <si>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</si>
  <si>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</si>
  <si>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</si>
  <si>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</si>
  <si>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</si>
  <si>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</si>
  <si>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</si>
  <si>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</si>
  <si>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</si>
  <si>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</si>
  <si>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</si>
  <si>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</si>
  <si>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</si>
  <si>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</si>
  <si>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</si>
  <si>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</si>
  <si>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</si>
  <si>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</si>
  <si>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</si>
  <si>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</si>
  <si>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</si>
  <si>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</si>
  <si>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</si>
  <si>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</si>
  <si>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</si>
  <si>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</si>
  <si>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</si>
  <si>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</si>
  <si>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</si>
  <si>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</si>
  <si>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</si>
  <si>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</si>
  <si>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</si>
  <si>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</si>
  <si>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</si>
  <si>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</si>
  <si>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</si>
  <si>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</si>
  <si>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</si>
  <si>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</si>
  <si>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</si>
  <si>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</si>
  <si>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</si>
  <si>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</si>
  <si>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</si>
  <si>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</si>
  <si>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</si>
  <si>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</si>
  <si>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</si>
  <si>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</si>
  <si>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</si>
  <si>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</si>
  <si>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</si>
  <si>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</si>
  <si>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</si>
  <si>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</si>
  <si>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</si>
  <si>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</si>
  <si>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</si>
  <si>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</si>
  <si>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</si>
  <si>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</si>
  <si>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</si>
  <si>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</si>
  <si>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</si>
  <si>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</si>
  <si>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</si>
  <si>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</si>
  <si>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</si>
  <si>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</si>
  <si>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</si>
  <si>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</si>
  <si>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</si>
  <si>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</si>
  <si>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</si>
  <si>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</si>
  <si>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</si>
  <si>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</si>
  <si>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</si>
  <si>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</si>
  <si>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</si>
  <si>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</si>
  <si>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</si>
  <si>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</si>
  <si>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</si>
  <si>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</si>
  <si>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</si>
  <si>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</si>
  <si>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</si>
  <si>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</si>
  <si>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</si>
  <si>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</si>
  <si>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</si>
  <si>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</si>
  <si>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</si>
  <si>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</si>
  <si>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</si>
  <si>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</si>
  <si>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</si>
  <si>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</si>
  <si>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</si>
  <si>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</si>
  <si>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</si>
  <si>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</si>
  <si>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</si>
  <si>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</si>
  <si>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</si>
  <si>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</si>
  <si>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</si>
  <si>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</si>
  <si>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</si>
  <si>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</si>
  <si>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</si>
  <si>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</si>
  <si>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</si>
  <si>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</si>
  <si>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</si>
  <si>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</si>
  <si>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</si>
  <si>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</si>
  <si>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</si>
  <si>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</si>
  <si>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</si>
  <si>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</si>
  <si>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</si>
  <si>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</si>
  <si>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</si>
  <si>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</si>
  <si>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</si>
  <si>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</si>
  <si>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</si>
  <si>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</si>
  <si>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</si>
  <si>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</si>
  <si>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</si>
  <si>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</si>
  <si>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</si>
  <si>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</si>
  <si>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</si>
  <si>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</si>
  <si>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</si>
  <si>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</si>
  <si>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</si>
  <si>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</si>
  <si>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</si>
  <si>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</si>
  <si>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</si>
  <si>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</si>
  <si>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</si>
  <si>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</si>
  <si>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</si>
  <si>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</si>
  <si>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</si>
  <si>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</si>
  <si>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</si>
  <si>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</si>
  <si>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</si>
  <si>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</si>
  <si>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</si>
  <si>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</si>
  <si>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</si>
  <si>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</si>
  <si>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</si>
  <si>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</si>
  <si>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</si>
  <si>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</si>
  <si>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</si>
  <si>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</si>
  <si>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</si>
  <si>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</si>
  <si>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</si>
  <si>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</si>
  <si>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</si>
  <si>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</si>
  <si>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</si>
  <si>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</si>
  <si>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</si>
  <si>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</si>
  <si>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</si>
  <si>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</si>
  <si>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</si>
  <si>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</si>
  <si>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</si>
  <si>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</si>
  <si>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</si>
  <si>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</si>
  <si>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</si>
  <si>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</si>
  <si>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</si>
  <si>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</si>
  <si>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</si>
  <si>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</si>
  <si>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</si>
  <si>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</si>
  <si>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</si>
  <si>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</si>
  <si>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</si>
  <si>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</si>
  <si>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</si>
  <si>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</si>
  <si>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</si>
  <si>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</si>
  <si>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</si>
  <si>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</si>
  <si>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</si>
  <si>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</si>
  <si>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</si>
  <si>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</si>
  <si>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</si>
  <si>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</si>
  <si>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</si>
  <si>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</si>
  <si>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</si>
  <si>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</si>
  <si>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</si>
  <si>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</si>
  <si>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</si>
  <si>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</si>
  <si>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</si>
  <si>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</si>
  <si>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</si>
  <si>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</si>
  <si>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</si>
  <si>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</si>
  <si>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</si>
  <si>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</si>
  <si>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</si>
  <si>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</si>
  <si>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</si>
  <si>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</si>
  <si>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</si>
  <si>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</si>
  <si>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</si>
  <si>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</si>
  <si>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</si>
  <si>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</si>
  <si>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</si>
  <si>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</si>
  <si>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</si>
  <si>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</si>
  <si>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</si>
  <si>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</si>
  <si>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</si>
  <si>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</si>
  <si>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</si>
  <si>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</si>
  <si>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</si>
  <si>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</si>
  <si>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</si>
  <si>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</si>
  <si>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</si>
  <si>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</si>
  <si>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</si>
  <si>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</si>
  <si>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</si>
  <si>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</si>
  <si>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</si>
  <si>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</si>
  <si>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</si>
  <si>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</si>
  <si>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</si>
  <si>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</si>
  <si>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</si>
  <si>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</si>
  <si>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</si>
  <si>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</si>
  <si>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</si>
  <si>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</si>
  <si>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</si>
  <si>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</si>
  <si>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</si>
  <si>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</si>
  <si>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</si>
  <si>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</si>
  <si>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</si>
  <si>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</si>
  <si>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</si>
  <si>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</si>
  <si>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</si>
  <si>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</si>
  <si>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</si>
  <si>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</si>
  <si>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</si>
  <si>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</si>
  <si>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</si>
  <si>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</si>
  <si>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</si>
  <si>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</si>
  <si>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</si>
  <si>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</si>
  <si>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</si>
  <si>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</si>
  <si>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</si>
  <si>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</si>
  <si>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</si>
  <si>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</si>
  <si>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</si>
  <si>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</si>
  <si>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</si>
  <si>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</si>
  <si>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</si>
  <si>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</si>
  <si>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</si>
  <si>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</si>
  <si>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</si>
  <si>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</si>
  <si>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</si>
  <si>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</si>
  <si>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</si>
  <si>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</si>
  <si>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</si>
  <si>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</si>
  <si>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</si>
  <si>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</si>
  <si>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</si>
  <si>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</si>
  <si>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</si>
  <si>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</si>
  <si>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</si>
  <si>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</si>
  <si>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</si>
  <si>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</si>
  <si>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</si>
  <si>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</si>
  <si>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</si>
  <si>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</si>
  <si>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</si>
  <si>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</si>
  <si>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</si>
  <si>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</si>
  <si>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</si>
  <si>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</si>
  <si>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</si>
  <si>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</si>
  <si>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</si>
  <si>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</si>
  <si>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</si>
  <si>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</si>
  <si>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</si>
  <si>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</si>
  <si>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</si>
  <si>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</si>
  <si>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</si>
  <si>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</si>
  <si>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</si>
  <si>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</si>
  <si>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</si>
  <si>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</si>
  <si>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</si>
  <si>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</si>
  <si>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</si>
  <si>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</si>
  <si>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</si>
  <si>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</si>
  <si>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</si>
  <si>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</si>
  <si>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</si>
  <si>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</si>
  <si>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</si>
  <si>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</si>
  <si>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</si>
  <si>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</si>
  <si>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</si>
  <si>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</si>
  <si>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</si>
  <si>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</si>
  <si>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</si>
  <si>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</si>
  <si>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</si>
  <si>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</si>
  <si>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</si>
  <si>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</si>
  <si>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</si>
  <si>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</si>
  <si>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</si>
  <si>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</si>
  <si>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</si>
  <si>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</si>
  <si>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</si>
  <si>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</si>
  <si>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</si>
  <si>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</si>
  <si>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</si>
  <si>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</si>
  <si>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</si>
  <si>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</si>
  <si>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</si>
  <si>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</si>
  <si>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</si>
  <si>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</si>
  <si>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</si>
  <si>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</si>
  <si>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</si>
  <si>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</si>
  <si>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</si>
  <si>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</si>
  <si>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</si>
  <si>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</si>
  <si>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</si>
  <si>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</si>
  <si>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</si>
  <si>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</si>
  <si>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</si>
  <si>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</si>
  <si>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</si>
  <si>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</si>
  <si>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</si>
  <si>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</si>
  <si>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</si>
  <si>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</si>
  <si>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</si>
  <si>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</si>
  <si>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</si>
  <si>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</si>
  <si>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</si>
  <si>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</si>
  <si>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</si>
  <si>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</si>
  <si>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</si>
  <si>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</si>
  <si>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</si>
  <si>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</si>
  <si>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</si>
  <si>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</si>
  <si>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</si>
  <si>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</si>
  <si>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</si>
  <si>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</si>
  <si>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</si>
  <si>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</si>
  <si>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</si>
  <si>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</si>
  <si>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</si>
  <si>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</si>
  <si>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</si>
  <si>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</si>
  <si>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</si>
  <si>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</si>
  <si>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</si>
  <si>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</si>
  <si>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</si>
  <si>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</si>
  <si>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</si>
  <si>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</si>
  <si>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</si>
  <si>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</si>
  <si>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</si>
  <si>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</si>
  <si>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</si>
  <si>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</si>
  <si>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</si>
  <si>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</si>
  <si>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</si>
  <si>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</si>
  <si>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</si>
  <si>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</si>
  <si>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</si>
  <si>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</si>
  <si>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</si>
  <si>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</si>
  <si>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</si>
  <si>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</si>
  <si>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</si>
  <si>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</si>
  <si>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</si>
  <si>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</si>
  <si>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</si>
  <si>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</si>
  <si>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</si>
  <si>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</si>
  <si>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</si>
  <si>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</si>
  <si>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</si>
  <si>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</si>
  <si>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</si>
  <si>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</si>
  <si>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</si>
  <si>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</si>
  <si>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</si>
  <si>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</si>
  <si>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</si>
  <si>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</si>
  <si>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</si>
  <si>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</si>
  <si>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</si>
  <si>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</si>
  <si>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</si>
  <si>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</si>
  <si>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</si>
  <si>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</si>
  <si>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</si>
  <si>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</si>
  <si>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</si>
  <si>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</si>
  <si>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</si>
  <si>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</si>
  <si>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</si>
  <si>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</si>
  <si>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</si>
  <si>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</si>
  <si>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</si>
  <si>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</si>
  <si>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</si>
  <si>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</si>
  <si>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</si>
  <si>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</si>
  <si>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</si>
  <si>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</si>
  <si>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</si>
  <si>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</si>
  <si>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</si>
  <si>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</si>
  <si>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</si>
  <si>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</si>
  <si>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</si>
  <si>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</si>
  <si>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</si>
  <si>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</si>
  <si>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</si>
  <si>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</si>
  <si>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</si>
  <si>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</si>
  <si>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</si>
  <si>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</si>
  <si>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</si>
  <si>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</si>
  <si>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</si>
  <si>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</si>
  <si>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</si>
  <si>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</si>
  <si>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</si>
  <si>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</si>
  <si>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</si>
  <si>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</si>
  <si>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</si>
  <si>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</si>
  <si>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</si>
  <si>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</si>
  <si>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</si>
  <si>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</si>
  <si>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</si>
  <si>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</si>
  <si>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</si>
  <si>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</si>
  <si>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</si>
  <si>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</si>
  <si>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</si>
  <si>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</si>
  <si>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</si>
  <si>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</si>
  <si>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</si>
  <si>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</si>
  <si>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</si>
  <si>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</si>
  <si>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</si>
  <si>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</si>
  <si>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</si>
  <si>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</si>
  <si>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</si>
  <si>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………………….                                                    </t>
  </si>
  <si>
    <t>/Г.Иванова/</t>
  </si>
  <si>
    <t xml:space="preserve"> неконсолидиран</t>
  </si>
  <si>
    <t>Вид на отчета: консолидиран/неконсолидиран</t>
  </si>
  <si>
    <t xml:space="preserve">Съставител:                         </t>
  </si>
  <si>
    <t>1. "СПХ - ТРАНС" ООД София</t>
  </si>
  <si>
    <t>Прокурист: ………………….</t>
  </si>
  <si>
    <t>/П.Бъчваров/</t>
  </si>
  <si>
    <t>Прокурист:</t>
  </si>
  <si>
    <t>Прокурист: …………………..</t>
  </si>
  <si>
    <t>Хидравлични елементи и системи АД</t>
  </si>
  <si>
    <t xml:space="preserve"> към 31.12.2008г.</t>
  </si>
  <si>
    <t>Дата на съставяне: 30.01.2009г.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</si>
</sst>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" fontId="9" fillId="8" borderId="30" xfId="27" applyNumberFormat="1" applyFont="1" applyFill="1" applyBorder="1" applyAlignment="1" applyProtection="1">
      <alignment vertical="top" wrapText="1"/>
      <protection locked="0"/>
    </xf>
    <xf numFmtId="1" fontId="9" fillId="8" borderId="31" xfId="27" applyNumberFormat="1" applyFont="1" applyFill="1" applyBorder="1" applyAlignment="1" applyProtection="1">
      <alignment vertical="top" wrapText="1"/>
      <protection locked="0"/>
    </xf>
    <xf numFmtId="1" fontId="9" fillId="9" borderId="31" xfId="27" applyNumberFormat="1" applyFont="1" applyFill="1" applyBorder="1" applyAlignment="1" applyProtection="1">
      <alignment vertical="top" wrapText="1"/>
      <protection locked="0"/>
    </xf>
    <xf numFmtId="1" fontId="9" fillId="10" borderId="31" xfId="27" applyNumberFormat="1" applyFont="1" applyFill="1" applyBorder="1" applyAlignment="1" applyProtection="1">
      <alignment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2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2">
      <selection activeCell="A104" sqref="A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2.75" customHeight="1">
      <c r="A3" s="580" t="s">
        <v>382</v>
      </c>
      <c r="B3" s="581"/>
      <c r="C3" s="581"/>
      <c r="D3" s="581"/>
      <c r="E3" s="462" t="s">
        <v>866</v>
      </c>
      <c r="F3" s="217" t="s">
        <v>2</v>
      </c>
      <c r="G3" s="172"/>
      <c r="H3" s="461">
        <v>838168266</v>
      </c>
    </row>
    <row r="4" spans="1:8" ht="15">
      <c r="A4" s="580" t="s">
        <v>859</v>
      </c>
      <c r="B4" s="586"/>
      <c r="C4" s="586"/>
      <c r="D4" s="586"/>
      <c r="E4" s="504" t="s">
        <v>858</v>
      </c>
      <c r="F4" s="582" t="s">
        <v>3</v>
      </c>
      <c r="G4" s="583"/>
      <c r="H4" s="461">
        <v>170</v>
      </c>
    </row>
    <row r="5" spans="1:8" ht="15">
      <c r="A5" s="580" t="s">
        <v>4</v>
      </c>
      <c r="B5" s="581"/>
      <c r="C5" s="581"/>
      <c r="D5" s="581"/>
      <c r="E5" s="505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1021</v>
      </c>
      <c r="D11" s="571">
        <v>1033</v>
      </c>
      <c r="E11" s="237" t="s">
        <v>21</v>
      </c>
      <c r="F11" s="242" t="s">
        <v>22</v>
      </c>
      <c r="G11" s="152">
        <v>3032</v>
      </c>
      <c r="H11" s="152">
        <v>3032</v>
      </c>
    </row>
    <row r="12" spans="1:8" ht="15">
      <c r="A12" s="235" t="s">
        <v>23</v>
      </c>
      <c r="B12" s="241" t="s">
        <v>24</v>
      </c>
      <c r="C12" s="151">
        <v>3980</v>
      </c>
      <c r="D12" s="571">
        <v>4161</v>
      </c>
      <c r="E12" s="237" t="s">
        <v>25</v>
      </c>
      <c r="F12" s="242" t="s">
        <v>26</v>
      </c>
      <c r="G12" s="153"/>
      <c r="H12" s="153">
        <v>3032</v>
      </c>
    </row>
    <row r="13" spans="1:8" ht="15">
      <c r="A13" s="235" t="s">
        <v>27</v>
      </c>
      <c r="B13" s="241" t="s">
        <v>28</v>
      </c>
      <c r="C13" s="151">
        <v>4095</v>
      </c>
      <c r="D13" s="571">
        <v>1592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571</v>
      </c>
      <c r="D14" s="571">
        <v>606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184</v>
      </c>
      <c r="D15" s="571">
        <v>288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57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2350</v>
      </c>
      <c r="D17" s="571">
        <v>3003</v>
      </c>
      <c r="E17" s="243" t="s">
        <v>45</v>
      </c>
      <c r="F17" s="245" t="s">
        <v>46</v>
      </c>
      <c r="G17" s="154">
        <f>G11+G14+G15+G16</f>
        <v>3032</v>
      </c>
      <c r="H17" s="154">
        <f>H11+H14+H15+H16</f>
        <v>3032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</v>
      </c>
      <c r="D18" s="571">
        <v>5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12204</v>
      </c>
      <c r="D19" s="155">
        <f>SUM(D11:D18)</f>
        <v>10688</v>
      </c>
      <c r="E19" s="237" t="s">
        <v>52</v>
      </c>
      <c r="F19" s="242" t="s">
        <v>53</v>
      </c>
      <c r="G19" s="152">
        <v>7734</v>
      </c>
      <c r="H19" s="152">
        <v>7734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5173</v>
      </c>
      <c r="H20" s="158">
        <v>5198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4210</v>
      </c>
      <c r="H21" s="156">
        <f>SUM(H22:H24)</f>
        <v>2491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320</v>
      </c>
      <c r="H22" s="152">
        <v>320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145</v>
      </c>
      <c r="D24" s="571">
        <v>52</v>
      </c>
      <c r="E24" s="237" t="s">
        <v>71</v>
      </c>
      <c r="F24" s="242" t="s">
        <v>72</v>
      </c>
      <c r="G24" s="152">
        <v>3890</v>
      </c>
      <c r="H24" s="152">
        <v>2171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17117</v>
      </c>
      <c r="H25" s="154">
        <f>H19+H20+H21</f>
        <v>15423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145</v>
      </c>
      <c r="D27" s="155">
        <f>SUM(D23:D26)</f>
        <v>52</v>
      </c>
      <c r="E27" s="253" t="s">
        <v>82</v>
      </c>
      <c r="F27" s="242" t="s">
        <v>83</v>
      </c>
      <c r="G27" s="154">
        <f>SUM(G28:G30)</f>
        <v>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</v>
      </c>
      <c r="H28" s="57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573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574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2896</v>
      </c>
      <c r="H31" s="572">
        <v>2111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573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2898</v>
      </c>
      <c r="H33" s="154">
        <f>H27+H31+H32</f>
        <v>2111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23047</v>
      </c>
      <c r="H36" s="154">
        <f>H25+H17+H33</f>
        <v>20566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572"/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109</v>
      </c>
      <c r="H48" s="152">
        <v>214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109</v>
      </c>
      <c r="H49" s="154">
        <f>SUM(H43:H48)</f>
        <v>214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238</v>
      </c>
      <c r="H52" s="152">
        <v>132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12350</v>
      </c>
      <c r="D55" s="155">
        <f>D19+D20+D21+D27+D32+D45+D51+D53+D54</f>
        <v>10741</v>
      </c>
      <c r="E55" s="237" t="s">
        <v>171</v>
      </c>
      <c r="F55" s="261" t="s">
        <v>172</v>
      </c>
      <c r="G55" s="154">
        <f>G49+G51+G52+G53+G54</f>
        <v>347</v>
      </c>
      <c r="H55" s="154">
        <f>H49+H51+H52+H53+H54</f>
        <v>346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6964</v>
      </c>
      <c r="D58" s="571">
        <v>7346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1675</v>
      </c>
      <c r="D59" s="571">
        <v>1375</v>
      </c>
      <c r="E59" s="251" t="s">
        <v>180</v>
      </c>
      <c r="F59" s="242" t="s">
        <v>181</v>
      </c>
      <c r="G59" s="152">
        <v>2078</v>
      </c>
      <c r="H59" s="572">
        <v>2438</v>
      </c>
      <c r="M59" s="157"/>
    </row>
    <row r="60" spans="1:8" ht="15">
      <c r="A60" s="235" t="s">
        <v>182</v>
      </c>
      <c r="B60" s="241" t="s">
        <v>183</v>
      </c>
      <c r="C60" s="151"/>
      <c r="D60" s="57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205</v>
      </c>
      <c r="D61" s="571">
        <v>551</v>
      </c>
      <c r="E61" s="243" t="s">
        <v>188</v>
      </c>
      <c r="F61" s="272" t="s">
        <v>189</v>
      </c>
      <c r="G61" s="154">
        <f>SUM(G62:G68)</f>
        <v>5482</v>
      </c>
      <c r="H61" s="154">
        <f>SUM(H62:H68)</f>
        <v>6503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571"/>
      <c r="E62" s="243" t="s">
        <v>192</v>
      </c>
      <c r="F62" s="242" t="s">
        <v>193</v>
      </c>
      <c r="G62" s="152">
        <v>343</v>
      </c>
      <c r="H62" s="572">
        <v>351</v>
      </c>
    </row>
    <row r="63" spans="1:13" ht="15">
      <c r="A63" s="235" t="s">
        <v>194</v>
      </c>
      <c r="B63" s="241" t="s">
        <v>195</v>
      </c>
      <c r="C63" s="151"/>
      <c r="D63" s="571"/>
      <c r="E63" s="237" t="s">
        <v>196</v>
      </c>
      <c r="F63" s="242" t="s">
        <v>197</v>
      </c>
      <c r="G63" s="152"/>
      <c r="H63" s="572"/>
      <c r="M63" s="157"/>
    </row>
    <row r="64" spans="1:15" ht="15">
      <c r="A64" s="235" t="s">
        <v>50</v>
      </c>
      <c r="B64" s="249" t="s">
        <v>198</v>
      </c>
      <c r="C64" s="155">
        <f>SUM(C58:C63)</f>
        <v>8844</v>
      </c>
      <c r="D64" s="155">
        <f>SUM(D58:D63)</f>
        <v>9272</v>
      </c>
      <c r="E64" s="237" t="s">
        <v>199</v>
      </c>
      <c r="F64" s="242" t="s">
        <v>200</v>
      </c>
      <c r="G64" s="152">
        <v>4766</v>
      </c>
      <c r="H64" s="572">
        <v>4439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572">
        <v>1131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199</v>
      </c>
      <c r="H66" s="572">
        <v>368</v>
      </c>
    </row>
    <row r="67" spans="1:8" ht="15">
      <c r="A67" s="235" t="s">
        <v>206</v>
      </c>
      <c r="B67" s="241" t="s">
        <v>207</v>
      </c>
      <c r="C67" s="151">
        <v>500</v>
      </c>
      <c r="D67" s="571">
        <v>500</v>
      </c>
      <c r="E67" s="237" t="s">
        <v>208</v>
      </c>
      <c r="F67" s="242" t="s">
        <v>209</v>
      </c>
      <c r="G67" s="152">
        <v>114</v>
      </c>
      <c r="H67" s="572">
        <v>170</v>
      </c>
    </row>
    <row r="68" spans="1:8" ht="15">
      <c r="A68" s="235" t="s">
        <v>210</v>
      </c>
      <c r="B68" s="241" t="s">
        <v>211</v>
      </c>
      <c r="C68" s="151">
        <v>4070</v>
      </c>
      <c r="D68" s="571">
        <v>4259</v>
      </c>
      <c r="E68" s="237" t="s">
        <v>212</v>
      </c>
      <c r="F68" s="242" t="s">
        <v>213</v>
      </c>
      <c r="G68" s="152">
        <v>60</v>
      </c>
      <c r="H68" s="572">
        <v>44</v>
      </c>
    </row>
    <row r="69" spans="1:8" ht="15">
      <c r="A69" s="235" t="s">
        <v>214</v>
      </c>
      <c r="B69" s="241" t="s">
        <v>215</v>
      </c>
      <c r="C69" s="151"/>
      <c r="D69" s="571"/>
      <c r="E69" s="251" t="s">
        <v>77</v>
      </c>
      <c r="F69" s="242" t="s">
        <v>216</v>
      </c>
      <c r="G69" s="152">
        <v>459</v>
      </c>
      <c r="H69" s="572">
        <v>754</v>
      </c>
    </row>
    <row r="70" spans="1:8" ht="15">
      <c r="A70" s="235" t="s">
        <v>217</v>
      </c>
      <c r="B70" s="241" t="s">
        <v>218</v>
      </c>
      <c r="C70" s="151">
        <v>1000</v>
      </c>
      <c r="D70" s="571">
        <v>1000</v>
      </c>
      <c r="E70" s="237" t="s">
        <v>219</v>
      </c>
      <c r="F70" s="242" t="s">
        <v>220</v>
      </c>
      <c r="G70" s="152"/>
      <c r="H70" s="572"/>
    </row>
    <row r="71" spans="1:18" ht="15">
      <c r="A71" s="235" t="s">
        <v>221</v>
      </c>
      <c r="B71" s="241" t="s">
        <v>222</v>
      </c>
      <c r="C71" s="151"/>
      <c r="D71" s="571"/>
      <c r="E71" s="253" t="s">
        <v>45</v>
      </c>
      <c r="F71" s="273" t="s">
        <v>223</v>
      </c>
      <c r="G71" s="161">
        <f>G59+G60+G61+G69+G70</f>
        <v>8019</v>
      </c>
      <c r="H71" s="161">
        <f>H59+H60+H61+H69+H70</f>
        <v>9695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389</v>
      </c>
      <c r="D72" s="571">
        <v>883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57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168</v>
      </c>
      <c r="D74" s="571">
        <v>71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6127</v>
      </c>
      <c r="D75" s="155">
        <f>SUM(D67:D74)</f>
        <v>6713</v>
      </c>
      <c r="E75" s="251" t="s">
        <v>159</v>
      </c>
      <c r="F75" s="245" t="s">
        <v>233</v>
      </c>
      <c r="G75" s="152">
        <v>1</v>
      </c>
      <c r="H75" s="152">
        <v>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8020</v>
      </c>
      <c r="H79" s="162">
        <f>H71+H74+H75+H76</f>
        <v>9698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21</v>
      </c>
      <c r="D87" s="571">
        <v>47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4072</v>
      </c>
      <c r="D88" s="571">
        <v>3837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57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57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4093</v>
      </c>
      <c r="D91" s="155">
        <f>SUM(D87:D90)</f>
        <v>3884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19064</v>
      </c>
      <c r="D93" s="155">
        <f>D64+D75+D84+D91+D92</f>
        <v>19869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31414</v>
      </c>
      <c r="D94" s="164">
        <f>D93+D55</f>
        <v>30610</v>
      </c>
      <c r="E94" s="449" t="s">
        <v>269</v>
      </c>
      <c r="F94" s="289" t="s">
        <v>270</v>
      </c>
      <c r="G94" s="165">
        <f>G36+G39+G55+G79</f>
        <v>31414</v>
      </c>
      <c r="H94" s="165">
        <f>H36+H39+H55+H79</f>
        <v>30610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856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857</v>
      </c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1" ht="12.7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31:H31 C30:D30 D23 C40:D44 G28:H28 C53:D54 G11:H13 C47:D50 C79:D83 D62:D63 C92:D92 C87:C90 G74:H76 D89:D90 C67:C74 D67 G19:H19 C35:D38 G51:H54 G22:H24 H70 D25:D26 C23:C26 C11:C18 C58:C63 G43:H48 G62: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14:H16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D88 D11:D18 D24 D58:D61 D68:D74 H62:H69">
      <formula1>0</formula1>
      <formula2>9999999999999990</formula2>
    </dataValidation>
  </dataValidations>
  <printOptions/>
  <pageMargins left="0.24" right="0.24" top="0.38" bottom="0.24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zoomScale="75" zoomScaleNormal="75" workbookViewId="0" topLeftCell="B31">
      <selection activeCell="B2" sqref="B2:E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Хидравлични елементи и системи АД</v>
      </c>
      <c r="C2" s="589"/>
      <c r="D2" s="589"/>
      <c r="E2" s="589"/>
      <c r="F2" s="575" t="s">
        <v>2</v>
      </c>
      <c r="G2" s="575"/>
      <c r="H2" s="526">
        <f>'справка №1-БАЛАНС'!H3</f>
        <v>838168266</v>
      </c>
    </row>
    <row r="3" spans="1:8" ht="15">
      <c r="A3" s="467" t="s">
        <v>273</v>
      </c>
      <c r="B3" s="589" t="str">
        <f>'справка №1-БАЛАНС'!E4</f>
        <v> неконсолидиран</v>
      </c>
      <c r="C3" s="589"/>
      <c r="D3" s="589"/>
      <c r="E3" s="589"/>
      <c r="F3" s="546" t="s">
        <v>3</v>
      </c>
      <c r="G3" s="527"/>
      <c r="H3" s="527">
        <f>'справка №1-БАЛАНС'!H4</f>
        <v>170</v>
      </c>
    </row>
    <row r="4" spans="1:8" ht="17.25" customHeight="1">
      <c r="A4" s="467" t="s">
        <v>4</v>
      </c>
      <c r="B4" s="590" t="str">
        <f>'справка №1-БАЛАНС'!E5</f>
        <v> към 31.12.2008г.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25871</v>
      </c>
      <c r="D9" s="46">
        <v>29698</v>
      </c>
      <c r="E9" s="298" t="s">
        <v>283</v>
      </c>
      <c r="F9" s="549" t="s">
        <v>284</v>
      </c>
      <c r="G9" s="550">
        <v>42829</v>
      </c>
      <c r="H9" s="550">
        <v>47962</v>
      </c>
    </row>
    <row r="10" spans="1:8" ht="12">
      <c r="A10" s="298" t="s">
        <v>285</v>
      </c>
      <c r="B10" s="299" t="s">
        <v>286</v>
      </c>
      <c r="C10" s="46">
        <v>7286</v>
      </c>
      <c r="D10" s="46">
        <v>8216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1613</v>
      </c>
      <c r="D11" s="46">
        <v>1313</v>
      </c>
      <c r="E11" s="300" t="s">
        <v>291</v>
      </c>
      <c r="F11" s="549" t="s">
        <v>292</v>
      </c>
      <c r="G11" s="550">
        <v>69</v>
      </c>
      <c r="H11" s="550">
        <v>38</v>
      </c>
    </row>
    <row r="12" spans="1:8" ht="12">
      <c r="A12" s="298" t="s">
        <v>293</v>
      </c>
      <c r="B12" s="299" t="s">
        <v>294</v>
      </c>
      <c r="C12" s="46">
        <v>5423</v>
      </c>
      <c r="D12" s="46">
        <v>5782</v>
      </c>
      <c r="E12" s="300" t="s">
        <v>77</v>
      </c>
      <c r="F12" s="549" t="s">
        <v>295</v>
      </c>
      <c r="G12" s="550">
        <v>2204</v>
      </c>
      <c r="H12" s="550">
        <v>793</v>
      </c>
    </row>
    <row r="13" spans="1:18" ht="12">
      <c r="A13" s="298" t="s">
        <v>296</v>
      </c>
      <c r="B13" s="299" t="s">
        <v>297</v>
      </c>
      <c r="C13" s="46">
        <v>1133</v>
      </c>
      <c r="D13" s="46">
        <v>1334</v>
      </c>
      <c r="E13" s="301" t="s">
        <v>50</v>
      </c>
      <c r="F13" s="551" t="s">
        <v>298</v>
      </c>
      <c r="G13" s="548">
        <f>SUM(G9:G12)</f>
        <v>45102</v>
      </c>
      <c r="H13" s="548">
        <f>SUM(H9:H12)</f>
        <v>48793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377</v>
      </c>
      <c r="D14" s="46">
        <v>188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47</v>
      </c>
      <c r="D15" s="47">
        <v>-531</v>
      </c>
      <c r="E15" s="296" t="s">
        <v>303</v>
      </c>
      <c r="F15" s="554" t="s">
        <v>304</v>
      </c>
      <c r="G15" s="550">
        <v>112</v>
      </c>
      <c r="H15" s="550">
        <v>40</v>
      </c>
    </row>
    <row r="16" spans="1:8" ht="12">
      <c r="A16" s="298" t="s">
        <v>305</v>
      </c>
      <c r="B16" s="299" t="s">
        <v>306</v>
      </c>
      <c r="C16" s="47">
        <v>232</v>
      </c>
      <c r="D16" s="47">
        <v>190</v>
      </c>
      <c r="E16" s="298" t="s">
        <v>307</v>
      </c>
      <c r="F16" s="552" t="s">
        <v>308</v>
      </c>
      <c r="G16" s="555">
        <v>112</v>
      </c>
      <c r="H16" s="555">
        <v>40</v>
      </c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41982</v>
      </c>
      <c r="D19" s="49">
        <f>SUM(D9:D15)+D16</f>
        <v>46190</v>
      </c>
      <c r="E19" s="304" t="s">
        <v>315</v>
      </c>
      <c r="F19" s="552" t="s">
        <v>316</v>
      </c>
      <c r="G19" s="550">
        <v>246</v>
      </c>
      <c r="H19" s="550">
        <v>130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143</v>
      </c>
      <c r="D22" s="46">
        <v>211</v>
      </c>
      <c r="E22" s="304" t="s">
        <v>324</v>
      </c>
      <c r="F22" s="552" t="s">
        <v>325</v>
      </c>
      <c r="G22" s="550">
        <v>40</v>
      </c>
      <c r="H22" s="550">
        <v>12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70</v>
      </c>
      <c r="D24" s="46">
        <v>112</v>
      </c>
      <c r="E24" s="301" t="s">
        <v>102</v>
      </c>
      <c r="F24" s="554" t="s">
        <v>332</v>
      </c>
      <c r="G24" s="548">
        <f>SUM(G19:G23)</f>
        <v>286</v>
      </c>
      <c r="H24" s="548">
        <f>SUM(H19:H23)</f>
        <v>142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82</v>
      </c>
      <c r="D25" s="46">
        <v>93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295</v>
      </c>
      <c r="D26" s="49">
        <f>SUM(D22:D25)</f>
        <v>416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42277</v>
      </c>
      <c r="D28" s="50">
        <f>D26+D19</f>
        <v>46606</v>
      </c>
      <c r="E28" s="127" t="s">
        <v>337</v>
      </c>
      <c r="F28" s="554" t="s">
        <v>338</v>
      </c>
      <c r="G28" s="548">
        <f>G13+G15+G24</f>
        <v>45500</v>
      </c>
      <c r="H28" s="548">
        <f>H13+H15+H24</f>
        <v>48975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3223</v>
      </c>
      <c r="D30" s="50">
        <f>IF((H28-D28)&gt;0,H28-D28,0)</f>
        <v>2369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343</v>
      </c>
      <c r="C31" s="46"/>
      <c r="D31" s="46"/>
      <c r="E31" s="296" t="s">
        <v>850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42277</v>
      </c>
      <c r="D33" s="49">
        <f>D28+D31+D32</f>
        <v>46606</v>
      </c>
      <c r="E33" s="127" t="s">
        <v>351</v>
      </c>
      <c r="F33" s="554" t="s">
        <v>352</v>
      </c>
      <c r="G33" s="53">
        <f>G32+G31+G28</f>
        <v>45500</v>
      </c>
      <c r="H33" s="53">
        <f>H32+H31+H28</f>
        <v>48975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3223</v>
      </c>
      <c r="D34" s="50">
        <f>IF((H33-D33)&gt;0,H33-D33,0)</f>
        <v>2369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327</v>
      </c>
      <c r="D35" s="49">
        <f>D36+D37+D38</f>
        <v>258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327</v>
      </c>
      <c r="D36" s="46">
        <v>258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2896</v>
      </c>
      <c r="D39" s="460">
        <f>+IF((H33-D33-D35)&gt;0,H33-D33-D35,0)</f>
        <v>2111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2896</v>
      </c>
      <c r="D41" s="52">
        <f>IF(D39-D40&gt;0,D39-D40,0)</f>
        <v>2111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45500</v>
      </c>
      <c r="D42" s="53">
        <f>D33+D35+D39</f>
        <v>48975</v>
      </c>
      <c r="E42" s="128" t="s">
        <v>378</v>
      </c>
      <c r="F42" s="129" t="s">
        <v>379</v>
      </c>
      <c r="G42" s="53">
        <f>G39+G33</f>
        <v>45500</v>
      </c>
      <c r="H42" s="53">
        <f>H39+H33</f>
        <v>48975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854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864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9:H23 C17:D18 C36:D36 C38:D38 C40:D40 C31:D32 C22:D25 C9:D14 G31:H32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708661417322834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75" zoomScaleNormal="75" workbookViewId="0" topLeftCell="A25">
      <selection activeCell="B4" sqref="B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Хидравлични елементи и системи АД</v>
      </c>
      <c r="C4" s="541" t="s">
        <v>2</v>
      </c>
      <c r="D4" s="541">
        <f>'справка №1-БАЛАНС'!H3</f>
        <v>838168266</v>
      </c>
      <c r="E4" s="323"/>
      <c r="F4" s="323"/>
    </row>
    <row r="5" spans="1:4" ht="15">
      <c r="A5" s="470" t="s">
        <v>273</v>
      </c>
      <c r="B5" s="470" t="str">
        <f>'справка №1-БАЛАНС'!E4</f>
        <v> неконсолидиран</v>
      </c>
      <c r="C5" s="542" t="s">
        <v>3</v>
      </c>
      <c r="D5" s="541">
        <f>'справка №1-БАЛАНС'!H4</f>
        <v>170</v>
      </c>
    </row>
    <row r="6" spans="1:6" ht="12" customHeight="1">
      <c r="A6" s="471" t="s">
        <v>4</v>
      </c>
      <c r="B6" s="506" t="str">
        <f>'справка №1-БАЛАНС'!E5</f>
        <v> към 31.12.2008г.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43979</v>
      </c>
      <c r="D10" s="54">
        <v>46361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-29662</v>
      </c>
      <c r="D11" s="54">
        <v>-34323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-5548</v>
      </c>
      <c r="D13" s="54">
        <v>-5913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-1248</v>
      </c>
      <c r="D14" s="54">
        <v>3249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-319</v>
      </c>
      <c r="D15" s="54">
        <v>-336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>
        <v>88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-34</v>
      </c>
      <c r="D18" s="54">
        <v>-61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-4361</v>
      </c>
      <c r="D19" s="54">
        <v>-9033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2807</v>
      </c>
      <c r="D20" s="55">
        <f>SUM(D10:D19)</f>
        <v>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-1625</v>
      </c>
      <c r="D22" s="54">
        <v>-1614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-42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142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-1625</v>
      </c>
      <c r="D32" s="55">
        <f>SUM(D22:D31)</f>
        <v>-1514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6646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2416</v>
      </c>
      <c r="D36" s="54">
        <v>1726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-2777</v>
      </c>
      <c r="D37" s="54">
        <v>-2625</v>
      </c>
      <c r="E37" s="130"/>
      <c r="F37" s="130"/>
    </row>
    <row r="38" spans="1:6" ht="12">
      <c r="A38" s="332" t="s">
        <v>438</v>
      </c>
      <c r="B38" s="333" t="s">
        <v>439</v>
      </c>
      <c r="C38" s="54">
        <v>-98</v>
      </c>
      <c r="D38" s="54">
        <v>-128</v>
      </c>
      <c r="E38" s="130"/>
      <c r="F38" s="130"/>
    </row>
    <row r="39" spans="1:6" ht="12">
      <c r="A39" s="332" t="s">
        <v>440</v>
      </c>
      <c r="B39" s="333" t="s">
        <v>441</v>
      </c>
      <c r="C39" s="54">
        <v>-11</v>
      </c>
      <c r="D39" s="54">
        <v>-211</v>
      </c>
      <c r="E39" s="130"/>
      <c r="F39" s="130"/>
    </row>
    <row r="40" spans="1:6" ht="12">
      <c r="A40" s="332" t="s">
        <v>442</v>
      </c>
      <c r="B40" s="333" t="s">
        <v>443</v>
      </c>
      <c r="C40" s="54">
        <v>-468</v>
      </c>
      <c r="D40" s="54">
        <v>-313</v>
      </c>
      <c r="E40" s="130"/>
      <c r="F40" s="130"/>
    </row>
    <row r="41" spans="1:8" ht="12">
      <c r="A41" s="332" t="s">
        <v>444</v>
      </c>
      <c r="B41" s="333" t="s">
        <v>445</v>
      </c>
      <c r="C41" s="54">
        <v>-35</v>
      </c>
      <c r="D41" s="54">
        <v>-88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-973</v>
      </c>
      <c r="D42" s="55">
        <f>SUM(D34:D41)</f>
        <v>5007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209</v>
      </c>
      <c r="D43" s="55">
        <f>D42+D32+D20</f>
        <v>3525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3884</v>
      </c>
      <c r="D44" s="132">
        <v>359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4093</v>
      </c>
      <c r="D45" s="55">
        <f>D44+D43</f>
        <v>3884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4093</v>
      </c>
      <c r="D46" s="56">
        <v>3884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435"/>
      <c r="B50" s="436" t="s">
        <v>380</v>
      </c>
      <c r="C50" s="577"/>
      <c r="D50" s="577"/>
      <c r="G50" s="133"/>
      <c r="H50" s="133"/>
    </row>
    <row r="51" spans="1:8" ht="12">
      <c r="A51" s="318"/>
      <c r="B51" s="318"/>
      <c r="C51" s="319" t="s">
        <v>857</v>
      </c>
      <c r="D51" s="319"/>
      <c r="G51" s="133"/>
      <c r="H51" s="133"/>
    </row>
    <row r="52" spans="1:8" ht="12">
      <c r="A52" s="318"/>
      <c r="B52" s="436" t="s">
        <v>864</v>
      </c>
      <c r="C52" s="577"/>
      <c r="D52" s="577"/>
      <c r="G52" s="133"/>
      <c r="H52" s="133"/>
    </row>
    <row r="53" spans="1:8" ht="12">
      <c r="A53" s="318"/>
      <c r="B53" s="318"/>
      <c r="C53" s="319" t="s">
        <v>863</v>
      </c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1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8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3">
      <selection activeCell="B3" sqref="B3:I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Хидравлични елементи и системи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838168266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 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>
        <f>'справка №1-БАЛАНС'!H4</f>
        <v>170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31.12.2008г.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3032</v>
      </c>
      <c r="D11" s="58">
        <f>'справка №1-БАЛАНС'!H19</f>
        <v>7734</v>
      </c>
      <c r="E11" s="58">
        <f>'справка №1-БАЛАНС'!H20</f>
        <v>5198</v>
      </c>
      <c r="F11" s="58">
        <f>'справка №1-БАЛАНС'!H22</f>
        <v>320</v>
      </c>
      <c r="G11" s="58">
        <f>'справка №1-БАЛАНС'!H23</f>
        <v>0</v>
      </c>
      <c r="H11" s="60">
        <v>2171</v>
      </c>
      <c r="I11" s="58">
        <f>'справка №1-БАЛАНС'!H28+'справка №1-БАЛАНС'!H31</f>
        <v>2111</v>
      </c>
      <c r="J11" s="58">
        <f>'справка №1-БАЛАНС'!H29+'справка №1-БАЛАНС'!H32</f>
        <v>0</v>
      </c>
      <c r="K11" s="60"/>
      <c r="L11" s="344">
        <f>SUM(C11:K11)</f>
        <v>20566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3032</v>
      </c>
      <c r="D15" s="61">
        <f aca="true" t="shared" si="2" ref="D15:M15">D11+D12</f>
        <v>7734</v>
      </c>
      <c r="E15" s="61">
        <f t="shared" si="2"/>
        <v>5198</v>
      </c>
      <c r="F15" s="61">
        <f t="shared" si="2"/>
        <v>320</v>
      </c>
      <c r="G15" s="61">
        <f t="shared" si="2"/>
        <v>0</v>
      </c>
      <c r="H15" s="61">
        <f t="shared" si="2"/>
        <v>2171</v>
      </c>
      <c r="I15" s="61">
        <f t="shared" si="2"/>
        <v>2111</v>
      </c>
      <c r="J15" s="61">
        <f t="shared" si="2"/>
        <v>0</v>
      </c>
      <c r="K15" s="61">
        <f t="shared" si="2"/>
        <v>0</v>
      </c>
      <c r="L15" s="344">
        <f t="shared" si="1"/>
        <v>20566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2896</v>
      </c>
      <c r="J16" s="345">
        <f>+'справка №1-БАЛАНС'!G32</f>
        <v>0</v>
      </c>
      <c r="K16" s="60"/>
      <c r="L16" s="344">
        <f t="shared" si="1"/>
        <v>2896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1696</v>
      </c>
      <c r="I17" s="62">
        <f t="shared" si="3"/>
        <v>-2111</v>
      </c>
      <c r="J17" s="62">
        <f>J18+J19</f>
        <v>0</v>
      </c>
      <c r="K17" s="62">
        <f t="shared" si="3"/>
        <v>0</v>
      </c>
      <c r="L17" s="344">
        <f t="shared" si="1"/>
        <v>-415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>
        <v>-415</v>
      </c>
      <c r="J18" s="60"/>
      <c r="K18" s="60"/>
      <c r="L18" s="344">
        <f t="shared" si="1"/>
        <v>-415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1696</v>
      </c>
      <c r="I19" s="60">
        <v>-1696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>
        <v>-25</v>
      </c>
      <c r="F28" s="60"/>
      <c r="G28" s="60"/>
      <c r="H28" s="60">
        <v>23</v>
      </c>
      <c r="I28" s="60">
        <v>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3032</v>
      </c>
      <c r="D29" s="59">
        <f aca="true" t="shared" si="6" ref="D29:M29">D17+D20+D21+D24+D28+D27+D15+D16</f>
        <v>7734</v>
      </c>
      <c r="E29" s="59">
        <f t="shared" si="6"/>
        <v>5173</v>
      </c>
      <c r="F29" s="59">
        <f t="shared" si="6"/>
        <v>320</v>
      </c>
      <c r="G29" s="59">
        <f t="shared" si="6"/>
        <v>0</v>
      </c>
      <c r="H29" s="59">
        <f t="shared" si="6"/>
        <v>3890</v>
      </c>
      <c r="I29" s="59">
        <f t="shared" si="6"/>
        <v>2898</v>
      </c>
      <c r="J29" s="59">
        <f t="shared" si="6"/>
        <v>0</v>
      </c>
      <c r="K29" s="59">
        <f t="shared" si="6"/>
        <v>0</v>
      </c>
      <c r="L29" s="344">
        <f t="shared" si="1"/>
        <v>23047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3032</v>
      </c>
      <c r="D32" s="59">
        <f t="shared" si="7"/>
        <v>7734</v>
      </c>
      <c r="E32" s="59">
        <f t="shared" si="7"/>
        <v>5173</v>
      </c>
      <c r="F32" s="59">
        <f t="shared" si="7"/>
        <v>320</v>
      </c>
      <c r="G32" s="59">
        <f t="shared" si="7"/>
        <v>0</v>
      </c>
      <c r="H32" s="59">
        <f t="shared" si="7"/>
        <v>3890</v>
      </c>
      <c r="I32" s="59">
        <f t="shared" si="7"/>
        <v>2898</v>
      </c>
      <c r="J32" s="59">
        <f t="shared" si="7"/>
        <v>0</v>
      </c>
      <c r="K32" s="59">
        <f t="shared" si="7"/>
        <v>0</v>
      </c>
      <c r="L32" s="344">
        <f t="shared" si="1"/>
        <v>23047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79" t="s">
        <v>380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 t="s">
        <v>857</v>
      </c>
      <c r="G39" s="538"/>
      <c r="H39" s="538"/>
      <c r="I39" s="538"/>
      <c r="J39" s="538"/>
      <c r="K39" s="538"/>
      <c r="L39" s="538" t="s">
        <v>863</v>
      </c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18:K20 M27:M28 C30:K31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6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H13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Хидравлични елементи и системи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838168266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31.12.2008г.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>
        <f>'справка №1-БАЛАНС'!H4</f>
        <v>170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1033</v>
      </c>
      <c r="E9" s="189"/>
      <c r="F9" s="189">
        <v>12</v>
      </c>
      <c r="G9" s="74">
        <f>D9+E9-F9</f>
        <v>1021</v>
      </c>
      <c r="H9" s="65"/>
      <c r="I9" s="65"/>
      <c r="J9" s="74">
        <f>G9+H9-I9</f>
        <v>1021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1021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4334</v>
      </c>
      <c r="E10" s="189"/>
      <c r="F10" s="189">
        <v>8</v>
      </c>
      <c r="G10" s="74">
        <f aca="true" t="shared" si="2" ref="G10:G39">D10+E10-F10</f>
        <v>4326</v>
      </c>
      <c r="H10" s="65"/>
      <c r="I10" s="65"/>
      <c r="J10" s="74">
        <f aca="true" t="shared" si="3" ref="J10:J39">G10+H10-I10</f>
        <v>4326</v>
      </c>
      <c r="K10" s="65">
        <v>173</v>
      </c>
      <c r="L10" s="65">
        <v>173</v>
      </c>
      <c r="M10" s="65">
        <v>0</v>
      </c>
      <c r="N10" s="74">
        <f aca="true" t="shared" si="4" ref="N10:N39">K10+L10-M10</f>
        <v>346</v>
      </c>
      <c r="O10" s="65"/>
      <c r="P10" s="65"/>
      <c r="Q10" s="74">
        <f t="shared" si="0"/>
        <v>346</v>
      </c>
      <c r="R10" s="74">
        <f t="shared" si="1"/>
        <v>3980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7306</v>
      </c>
      <c r="E11" s="189">
        <v>3749</v>
      </c>
      <c r="F11" s="189">
        <v>151</v>
      </c>
      <c r="G11" s="74">
        <f t="shared" si="2"/>
        <v>10904</v>
      </c>
      <c r="H11" s="65"/>
      <c r="I11" s="65"/>
      <c r="J11" s="74">
        <f t="shared" si="3"/>
        <v>10904</v>
      </c>
      <c r="K11" s="65">
        <v>5714</v>
      </c>
      <c r="L11" s="65">
        <v>1246</v>
      </c>
      <c r="M11" s="65">
        <v>151</v>
      </c>
      <c r="N11" s="74">
        <f t="shared" si="4"/>
        <v>6809</v>
      </c>
      <c r="O11" s="65"/>
      <c r="P11" s="65"/>
      <c r="Q11" s="74">
        <f t="shared" si="0"/>
        <v>6809</v>
      </c>
      <c r="R11" s="74">
        <f t="shared" si="1"/>
        <v>4095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902</v>
      </c>
      <c r="E12" s="189"/>
      <c r="F12" s="189"/>
      <c r="G12" s="74">
        <f t="shared" si="2"/>
        <v>902</v>
      </c>
      <c r="H12" s="65"/>
      <c r="I12" s="65"/>
      <c r="J12" s="74">
        <f t="shared" si="3"/>
        <v>902</v>
      </c>
      <c r="K12" s="65">
        <v>296</v>
      </c>
      <c r="L12" s="65">
        <v>35</v>
      </c>
      <c r="M12" s="65"/>
      <c r="N12" s="74">
        <f t="shared" si="4"/>
        <v>331</v>
      </c>
      <c r="O12" s="65"/>
      <c r="P12" s="65"/>
      <c r="Q12" s="74">
        <f t="shared" si="0"/>
        <v>331</v>
      </c>
      <c r="R12" s="74">
        <f t="shared" si="1"/>
        <v>571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554</v>
      </c>
      <c r="E13" s="189">
        <v>1</v>
      </c>
      <c r="F13" s="189">
        <v>43</v>
      </c>
      <c r="G13" s="74">
        <f t="shared" si="2"/>
        <v>512</v>
      </c>
      <c r="H13" s="65"/>
      <c r="I13" s="65"/>
      <c r="J13" s="74">
        <f t="shared" si="3"/>
        <v>512</v>
      </c>
      <c r="K13" s="65">
        <v>266</v>
      </c>
      <c r="L13" s="65">
        <v>78</v>
      </c>
      <c r="M13" s="65">
        <v>16</v>
      </c>
      <c r="N13" s="74">
        <f t="shared" si="4"/>
        <v>328</v>
      </c>
      <c r="O13" s="65"/>
      <c r="P13" s="65"/>
      <c r="Q13" s="74">
        <f t="shared" si="0"/>
        <v>328</v>
      </c>
      <c r="R13" s="74">
        <f t="shared" si="1"/>
        <v>184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851</v>
      </c>
      <c r="B15" s="374" t="s">
        <v>852</v>
      </c>
      <c r="C15" s="456" t="s">
        <v>853</v>
      </c>
      <c r="D15" s="457">
        <v>3003</v>
      </c>
      <c r="E15" s="457">
        <v>3268</v>
      </c>
      <c r="F15" s="457">
        <v>3921</v>
      </c>
      <c r="G15" s="74">
        <f t="shared" si="2"/>
        <v>2350</v>
      </c>
      <c r="H15" s="458"/>
      <c r="I15" s="458"/>
      <c r="J15" s="74">
        <f t="shared" si="3"/>
        <v>2350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2350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101</v>
      </c>
      <c r="E16" s="189"/>
      <c r="F16" s="189"/>
      <c r="G16" s="74">
        <f t="shared" si="2"/>
        <v>101</v>
      </c>
      <c r="H16" s="65"/>
      <c r="I16" s="65"/>
      <c r="J16" s="74">
        <f t="shared" si="3"/>
        <v>101</v>
      </c>
      <c r="K16" s="65">
        <v>96</v>
      </c>
      <c r="L16" s="65">
        <v>2</v>
      </c>
      <c r="M16" s="65"/>
      <c r="N16" s="74">
        <f t="shared" si="4"/>
        <v>98</v>
      </c>
      <c r="O16" s="65"/>
      <c r="P16" s="65"/>
      <c r="Q16" s="74">
        <f aca="true" t="shared" si="5" ref="Q16:Q25">N16+O16-P16</f>
        <v>98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17233</v>
      </c>
      <c r="E17" s="194">
        <f>SUM(E9:E16)</f>
        <v>7018</v>
      </c>
      <c r="F17" s="194">
        <f>SUM(F9:F16)</f>
        <v>4135</v>
      </c>
      <c r="G17" s="74">
        <f t="shared" si="2"/>
        <v>20116</v>
      </c>
      <c r="H17" s="75">
        <f>SUM(H9:H16)</f>
        <v>0</v>
      </c>
      <c r="I17" s="75">
        <f>SUM(I9:I16)</f>
        <v>0</v>
      </c>
      <c r="J17" s="74">
        <f t="shared" si="3"/>
        <v>20116</v>
      </c>
      <c r="K17" s="75">
        <f>SUM(K9:K16)</f>
        <v>6545</v>
      </c>
      <c r="L17" s="75">
        <f>SUM(L9:L16)</f>
        <v>1534</v>
      </c>
      <c r="M17" s="75">
        <f>SUM(M9:M16)</f>
        <v>167</v>
      </c>
      <c r="N17" s="74">
        <f t="shared" si="4"/>
        <v>7912</v>
      </c>
      <c r="O17" s="75">
        <f>SUM(O9:O16)</f>
        <v>0</v>
      </c>
      <c r="P17" s="75">
        <f>SUM(P9:P16)</f>
        <v>0</v>
      </c>
      <c r="Q17" s="74">
        <f t="shared" si="5"/>
        <v>7912</v>
      </c>
      <c r="R17" s="74">
        <f t="shared" si="6"/>
        <v>12204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778</v>
      </c>
      <c r="E22" s="189">
        <v>172</v>
      </c>
      <c r="F22" s="189"/>
      <c r="G22" s="74">
        <f t="shared" si="2"/>
        <v>950</v>
      </c>
      <c r="H22" s="65"/>
      <c r="I22" s="65"/>
      <c r="J22" s="74">
        <f t="shared" si="3"/>
        <v>950</v>
      </c>
      <c r="K22" s="65">
        <v>726</v>
      </c>
      <c r="L22" s="65">
        <v>79</v>
      </c>
      <c r="M22" s="65"/>
      <c r="N22" s="74">
        <f t="shared" si="4"/>
        <v>805</v>
      </c>
      <c r="O22" s="65"/>
      <c r="P22" s="65"/>
      <c r="Q22" s="74">
        <f t="shared" si="5"/>
        <v>805</v>
      </c>
      <c r="R22" s="74">
        <f t="shared" si="6"/>
        <v>145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778</v>
      </c>
      <c r="E25" s="190">
        <f aca="true" t="shared" si="7" ref="E25:P25">SUM(E21:E24)</f>
        <v>172</v>
      </c>
      <c r="F25" s="190">
        <f t="shared" si="7"/>
        <v>0</v>
      </c>
      <c r="G25" s="67">
        <f t="shared" si="2"/>
        <v>950</v>
      </c>
      <c r="H25" s="66">
        <f t="shared" si="7"/>
        <v>0</v>
      </c>
      <c r="I25" s="66">
        <f t="shared" si="7"/>
        <v>0</v>
      </c>
      <c r="J25" s="67">
        <f t="shared" si="3"/>
        <v>950</v>
      </c>
      <c r="K25" s="66">
        <f t="shared" si="7"/>
        <v>726</v>
      </c>
      <c r="L25" s="66">
        <f t="shared" si="7"/>
        <v>79</v>
      </c>
      <c r="M25" s="66">
        <f t="shared" si="7"/>
        <v>0</v>
      </c>
      <c r="N25" s="67">
        <f t="shared" si="4"/>
        <v>805</v>
      </c>
      <c r="O25" s="66">
        <f t="shared" si="7"/>
        <v>0</v>
      </c>
      <c r="P25" s="66">
        <f t="shared" si="7"/>
        <v>0</v>
      </c>
      <c r="Q25" s="67">
        <f t="shared" si="5"/>
        <v>805</v>
      </c>
      <c r="R25" s="67">
        <f t="shared" si="6"/>
        <v>145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18012</v>
      </c>
      <c r="E40" s="438">
        <f>E17+E18+E19+E25+E38+E39</f>
        <v>7190</v>
      </c>
      <c r="F40" s="438">
        <f aca="true" t="shared" si="13" ref="F40:R40">F17+F18+F19+F25+F38+F39</f>
        <v>4135</v>
      </c>
      <c r="G40" s="438">
        <f t="shared" si="13"/>
        <v>21067</v>
      </c>
      <c r="H40" s="438">
        <f t="shared" si="13"/>
        <v>0</v>
      </c>
      <c r="I40" s="438">
        <f t="shared" si="13"/>
        <v>0</v>
      </c>
      <c r="J40" s="438">
        <f t="shared" si="13"/>
        <v>21067</v>
      </c>
      <c r="K40" s="438">
        <f t="shared" si="13"/>
        <v>7271</v>
      </c>
      <c r="L40" s="438">
        <f t="shared" si="13"/>
        <v>1613</v>
      </c>
      <c r="M40" s="438">
        <f t="shared" si="13"/>
        <v>167</v>
      </c>
      <c r="N40" s="438">
        <f t="shared" si="13"/>
        <v>8717</v>
      </c>
      <c r="O40" s="438">
        <f t="shared" si="13"/>
        <v>0</v>
      </c>
      <c r="P40" s="438">
        <f t="shared" si="13"/>
        <v>0</v>
      </c>
      <c r="Q40" s="438">
        <f t="shared" si="13"/>
        <v>8717</v>
      </c>
      <c r="R40" s="438">
        <f t="shared" si="13"/>
        <v>12350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860</v>
      </c>
      <c r="I44" s="356"/>
      <c r="J44" s="356"/>
      <c r="K44" s="607"/>
      <c r="L44" s="607"/>
      <c r="M44" s="607"/>
      <c r="N44" s="607"/>
      <c r="O44" s="596" t="s">
        <v>864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857</v>
      </c>
      <c r="K45" s="349"/>
      <c r="L45" s="349"/>
      <c r="M45" s="349"/>
      <c r="N45" s="349"/>
      <c r="O45" s="349"/>
      <c r="P45" s="349" t="s">
        <v>863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D39:F39 H39:I39 K39:M39 O39:P39 O9:P16 H9:I16 K9:M16 K21:M24">
      <formula1>0</formula1>
      <formula2>9999999999999990</formula2>
    </dataValidation>
  </dataValidations>
  <printOptions/>
  <pageMargins left="0.5511811023622047" right="0.35433070866141736" top="0.62" bottom="0.5118110236220472" header="0.2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75" zoomScaleNormal="75" workbookViewId="0" topLeftCell="A88">
      <selection activeCell="B3" sqref="B3:C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Хидравлични елементи и системи АД</v>
      </c>
      <c r="C3" s="619"/>
      <c r="D3" s="526" t="s">
        <v>2</v>
      </c>
      <c r="E3" s="107">
        <f>'справка №1-БАЛАНС'!H3</f>
        <v>838168266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31.12.2008г.</v>
      </c>
      <c r="C4" s="617"/>
      <c r="D4" s="527" t="s">
        <v>3</v>
      </c>
      <c r="E4" s="107">
        <f>'справка №1-БАЛАНС'!H4</f>
        <v>170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500</v>
      </c>
      <c r="D24" s="119">
        <f>SUM(D25:D27)</f>
        <v>500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500</v>
      </c>
      <c r="D25" s="108">
        <v>500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4070</v>
      </c>
      <c r="D28" s="108">
        <v>4070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1000</v>
      </c>
      <c r="D30" s="108">
        <v>1000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389</v>
      </c>
      <c r="D33" s="105">
        <f>SUM(D34:D37)</f>
        <v>389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389</v>
      </c>
      <c r="D35" s="108">
        <v>389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168</v>
      </c>
      <c r="D38" s="105">
        <f>SUM(D39:D42)</f>
        <v>168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168</v>
      </c>
      <c r="D42" s="108">
        <v>168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6127</v>
      </c>
      <c r="D43" s="104">
        <f>D24+D28+D29+D31+D30+D32+D33+D38</f>
        <v>6127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6127</v>
      </c>
      <c r="D44" s="103">
        <f>D43+D21+D19+D9</f>
        <v>6127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109</v>
      </c>
      <c r="D64" s="108"/>
      <c r="E64" s="119">
        <f t="shared" si="1"/>
        <v>109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109</v>
      </c>
      <c r="D66" s="103">
        <f>D52+D56+D61+D62+D63+D64</f>
        <v>0</v>
      </c>
      <c r="E66" s="119">
        <f t="shared" si="1"/>
        <v>109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343</v>
      </c>
      <c r="D71" s="105">
        <f>SUM(D72:D74)</f>
        <v>343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>
        <v>343</v>
      </c>
      <c r="D73" s="108">
        <v>343</v>
      </c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2078</v>
      </c>
      <c r="D75" s="103">
        <f>D76+D78</f>
        <v>2078</v>
      </c>
      <c r="E75" s="103">
        <f>E76+E78</f>
        <v>0</v>
      </c>
      <c r="F75" s="103">
        <f>F76+F78</f>
        <v>6594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2078</v>
      </c>
      <c r="D76" s="108">
        <v>2078</v>
      </c>
      <c r="E76" s="119">
        <f t="shared" si="1"/>
        <v>0</v>
      </c>
      <c r="F76" s="108">
        <v>6594</v>
      </c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5139</v>
      </c>
      <c r="D85" s="104">
        <f>SUM(D86:D90)+D94</f>
        <v>5139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3637</v>
      </c>
      <c r="D87" s="108">
        <v>3637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1129</v>
      </c>
      <c r="D88" s="108">
        <v>1129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199</v>
      </c>
      <c r="D89" s="108">
        <v>199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60</v>
      </c>
      <c r="D90" s="103">
        <f>SUM(D91:D93)</f>
        <v>60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60</v>
      </c>
      <c r="D93" s="108">
        <v>60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114</v>
      </c>
      <c r="D94" s="108">
        <v>114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459</v>
      </c>
      <c r="D95" s="108">
        <v>459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8019</v>
      </c>
      <c r="D96" s="104">
        <f>D85+D80+D75+D71+D95</f>
        <v>8019</v>
      </c>
      <c r="E96" s="104">
        <f>E85+E80+E75+E71+E95</f>
        <v>0</v>
      </c>
      <c r="F96" s="104">
        <f>F85+F80+F75+F71+F95</f>
        <v>6594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8128</v>
      </c>
      <c r="D97" s="104">
        <f>D96+D68+D66</f>
        <v>8019</v>
      </c>
      <c r="E97" s="104">
        <f>E96+E68+E66</f>
        <v>109</v>
      </c>
      <c r="F97" s="104">
        <f>F96+F68+F66</f>
        <v>6594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/>
      <c r="B109" s="613"/>
      <c r="C109" s="613" t="s">
        <v>380</v>
      </c>
      <c r="D109" s="613"/>
      <c r="E109" s="613"/>
      <c r="F109" s="613"/>
    </row>
    <row r="110" spans="1:6" ht="12">
      <c r="A110" s="385"/>
      <c r="B110" s="386"/>
      <c r="C110" s="385"/>
      <c r="D110" s="385" t="s">
        <v>857</v>
      </c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 t="s">
        <v>863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76:D79 C86:D89 C39:D42 C53:D55 F53:F55 C25:D32 F57:F65 C68:D68 F68 C34:D37 F72:F74 C57:D65 F76:F79 C81:D84 F81:F84 C102:E104 F86:F89 C72:D74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zoomScale="75" zoomScaleNormal="75"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Хидравлични елементи и системи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838168266</v>
      </c>
    </row>
    <row r="5" spans="1:9" ht="15">
      <c r="A5" s="501" t="s">
        <v>4</v>
      </c>
      <c r="B5" s="621" t="str">
        <f>'справка №1-БАЛАНС'!E5</f>
        <v> към 31.12.2008г.</v>
      </c>
      <c r="C5" s="621"/>
      <c r="D5" s="621"/>
      <c r="E5" s="621"/>
      <c r="F5" s="621"/>
      <c r="G5" s="624" t="s">
        <v>3</v>
      </c>
      <c r="H5" s="625"/>
      <c r="I5" s="500">
        <f>'справка №1-БАЛАНС'!H4</f>
        <v>170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>
        <v>5</v>
      </c>
      <c r="D16" s="98"/>
      <c r="E16" s="98"/>
      <c r="F16" s="98">
        <v>1</v>
      </c>
      <c r="G16" s="98"/>
      <c r="H16" s="98"/>
      <c r="I16" s="434">
        <f t="shared" si="0"/>
        <v>1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5</v>
      </c>
      <c r="D17" s="85">
        <f t="shared" si="1"/>
        <v>0</v>
      </c>
      <c r="E17" s="85">
        <f t="shared" si="1"/>
        <v>0</v>
      </c>
      <c r="F17" s="85">
        <f t="shared" si="1"/>
        <v>1</v>
      </c>
      <c r="G17" s="85">
        <f t="shared" si="1"/>
        <v>0</v>
      </c>
      <c r="H17" s="85">
        <f t="shared" si="1"/>
        <v>0</v>
      </c>
      <c r="I17" s="434">
        <f t="shared" si="0"/>
        <v>1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3"/>
      <c r="C30" s="623"/>
      <c r="D30" s="459" t="s">
        <v>815</v>
      </c>
      <c r="E30" s="622"/>
      <c r="F30" s="622"/>
      <c r="G30" s="622"/>
      <c r="H30" s="420" t="s">
        <v>864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857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9" right="0.7480314960629921" top="0.74" bottom="0.4724409448818898" header="0.5118110236220472" footer="0.5118110236220472"/>
  <pageSetup fitToHeight="1" fitToWidth="1"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30">
      <selection activeCell="B5" sqref="B5:D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/>
      <c r="B5" s="627" t="str">
        <f>'справка №1-БАЛАНС'!E3</f>
        <v>Хидравлични елементи и системи АД</v>
      </c>
      <c r="C5" s="627"/>
      <c r="D5" s="627"/>
      <c r="E5" s="570" t="s">
        <v>2</v>
      </c>
      <c r="F5" s="451">
        <f>'справка №1-БАЛАНС'!H3</f>
        <v>838168266</v>
      </c>
    </row>
    <row r="6" spans="1:13" ht="15" customHeight="1">
      <c r="A6" s="27"/>
      <c r="B6" s="628" t="str">
        <f>'справка №1-БАЛАНС'!E5</f>
        <v> към 31.12.2008г.</v>
      </c>
      <c r="C6" s="628"/>
      <c r="D6" s="510"/>
      <c r="E6" s="569" t="s">
        <v>3</v>
      </c>
      <c r="F6" s="511">
        <f>'справка №1-БАЛАНС'!H4</f>
        <v>170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1</v>
      </c>
      <c r="D63" s="441">
        <v>5</v>
      </c>
      <c r="E63" s="441"/>
      <c r="F63" s="443">
        <f>C63-E63</f>
        <v>1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29" t="s">
        <v>844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857</v>
      </c>
      <c r="E152" s="517"/>
      <c r="F152" s="517"/>
    </row>
    <row r="153" spans="1:6" ht="12.75">
      <c r="A153" s="517"/>
      <c r="B153" s="518"/>
      <c r="C153" s="629" t="s">
        <v>865</v>
      </c>
      <c r="D153" s="629"/>
      <c r="E153" s="629"/>
      <c r="F153" s="629"/>
    </row>
    <row r="154" spans="3:5" ht="12.75">
      <c r="C154" s="517"/>
      <c r="D154" s="509" t="s">
        <v>863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3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a.videva</cp:lastModifiedBy>
  <cp:lastPrinted>2009-01-30T06:58:32Z</cp:lastPrinted>
  <dcterms:created xsi:type="dcterms:W3CDTF">2000-06-29T12:02:40Z</dcterms:created>
  <dcterms:modified xsi:type="dcterms:W3CDTF">2009-01-30T10:12:26Z</dcterms:modified>
  <cp:category/>
  <cp:version/>
  <cp:contentType/>
  <cp:contentStatus/>
</cp:coreProperties>
</file>