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<sst xmlns="http://schemas.openxmlformats.org/spreadsheetml/2006/main" count="1075" uniqueCount="880">
  <si>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</si>
  <si>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</si>
  <si>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</si>
  <si>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</si>
  <si>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</si>
  <si>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</si>
  <si>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</si>
  <si>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</si>
  <si>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</si>
  <si>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</si>
  <si>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</si>
  <si>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</si>
  <si>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</si>
  <si>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</si>
  <si>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</si>
  <si>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</si>
  <si>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</si>
  <si>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</si>
  <si>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</si>
  <si>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</si>
  <si>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</si>
  <si>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</si>
  <si>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</si>
  <si>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</si>
  <si>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</si>
  <si>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</si>
  <si>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</si>
  <si>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</si>
  <si>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</si>
  <si>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</si>
  <si>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</si>
  <si>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</si>
  <si>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</si>
  <si>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</si>
  <si>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</si>
  <si>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</si>
  <si>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</si>
  <si>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</si>
  <si>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</si>
  <si>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</si>
  <si>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</si>
  <si>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</si>
  <si>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</si>
  <si>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</si>
  <si>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</si>
  <si>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</si>
  <si>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</si>
  <si>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</si>
  <si>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</si>
  <si>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</si>
  <si>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</si>
  <si>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</si>
  <si>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</si>
  <si>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</si>
  <si>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</si>
  <si>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</si>
  <si>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</si>
  <si>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</si>
  <si>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</si>
  <si>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</si>
  <si>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</si>
  <si>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</si>
  <si>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</si>
  <si>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</si>
  <si>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</si>
  <si>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</si>
  <si>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</si>
  <si>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</si>
  <si>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</si>
  <si>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</si>
  <si>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</si>
  <si>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</si>
  <si>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</si>
  <si>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</si>
  <si>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</si>
  <si>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</si>
  <si>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</si>
  <si>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</si>
  <si>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</si>
  <si>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</si>
  <si>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</si>
  <si>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</si>
  <si>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</si>
  <si>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</si>
  <si>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</si>
  <si>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</si>
  <si>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</si>
  <si>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</si>
  <si>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</si>
  <si>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</si>
  <si>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</si>
  <si>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</si>
  <si>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</si>
  <si>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</si>
  <si>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</si>
  <si>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</si>
  <si>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</si>
  <si>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</si>
  <si>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</si>
  <si>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</si>
  <si>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</si>
  <si>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</si>
  <si>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</si>
  <si>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</si>
  <si>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</si>
  <si>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</si>
  <si>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</si>
  <si>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</si>
  <si>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</si>
  <si>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</si>
  <si>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</si>
  <si>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</si>
  <si>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</si>
  <si>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</si>
  <si>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</si>
  <si>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</si>
  <si>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</si>
  <si>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</si>
  <si>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</si>
  <si>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</si>
  <si>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</si>
  <si>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</si>
  <si>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</si>
  <si>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</si>
  <si>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</si>
  <si>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</si>
  <si>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</si>
  <si>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</si>
  <si>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</si>
  <si>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</si>
  <si>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</si>
  <si>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</si>
  <si>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</si>
  <si>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</si>
  <si>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</si>
  <si>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</si>
  <si>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</si>
  <si>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</si>
  <si>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</si>
  <si>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</si>
  <si>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</si>
  <si>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</si>
  <si>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</si>
  <si>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</si>
  <si>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</si>
  <si>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</si>
  <si>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</si>
  <si>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</si>
  <si>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</si>
  <si>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</si>
  <si>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</si>
  <si>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</si>
  <si>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</si>
  <si>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</si>
  <si>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</si>
  <si>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</si>
  <si>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</si>
  <si>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</si>
  <si>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</si>
  <si>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</si>
  <si>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</si>
  <si>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</si>
  <si>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</si>
  <si>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</si>
  <si>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</si>
  <si>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</si>
  <si>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</si>
  <si>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</si>
  <si>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</si>
  <si>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</si>
  <si>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</si>
  <si>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</si>
  <si>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</si>
  <si>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</si>
  <si>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</si>
  <si>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</si>
  <si>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</si>
  <si>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</si>
  <si>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</si>
  <si>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</si>
  <si>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</si>
  <si>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</si>
  <si>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</si>
  <si>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</si>
  <si>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</si>
  <si>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</si>
  <si>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</si>
  <si>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</si>
  <si>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</si>
  <si>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</si>
  <si>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</si>
  <si>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</si>
  <si>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</si>
  <si>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</si>
  <si>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</si>
  <si>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</si>
  <si>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</si>
  <si>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</si>
  <si>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</si>
  <si>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</si>
  <si>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</si>
  <si>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</si>
  <si>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</si>
  <si>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</si>
  <si>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</si>
  <si>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</si>
  <si>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</si>
  <si>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</si>
  <si>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</si>
  <si>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</si>
  <si>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</si>
  <si>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</si>
  <si>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</si>
  <si>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</si>
  <si>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</si>
  <si>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</si>
  <si>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</si>
  <si>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</si>
  <si>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</si>
  <si>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</si>
  <si>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</si>
  <si>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</si>
  <si>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</si>
  <si>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</si>
  <si>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</si>
  <si>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</si>
  <si>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</si>
  <si>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</si>
  <si>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</si>
  <si>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</si>
  <si>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</si>
  <si>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</si>
  <si>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</si>
  <si>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</si>
  <si>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</si>
  <si>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</si>
  <si>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</si>
  <si>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</si>
  <si>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</si>
  <si>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</si>
  <si>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</si>
  <si>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</si>
  <si>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</si>
  <si>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</si>
  <si>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</si>
  <si>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</si>
  <si>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</si>
  <si>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</si>
  <si>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</si>
  <si>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</si>
  <si>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</si>
  <si>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</si>
  <si>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</si>
  <si>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</si>
  <si>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</si>
  <si>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</si>
  <si>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</si>
  <si>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</si>
  <si>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</si>
  <si>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</si>
  <si>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</si>
  <si>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</si>
  <si>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</si>
  <si>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</si>
  <si>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</si>
  <si>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</si>
  <si>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</si>
  <si>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</si>
  <si>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</si>
  <si>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</si>
  <si>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</si>
  <si>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</si>
  <si>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</si>
  <si>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</si>
  <si>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</si>
  <si>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</si>
  <si>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</si>
  <si>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</si>
  <si>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</si>
  <si>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</si>
  <si>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</si>
  <si>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</si>
  <si>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</si>
  <si>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</si>
  <si>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</si>
  <si>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</si>
  <si>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</si>
  <si>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</si>
  <si>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</si>
  <si>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</si>
  <si>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</si>
  <si>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</si>
  <si>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</si>
  <si>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</si>
  <si>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</si>
  <si>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</si>
  <si>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</si>
  <si>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</si>
  <si>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</si>
  <si>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</si>
  <si>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</si>
  <si>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</si>
  <si>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</si>
  <si>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</si>
  <si>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</si>
  <si>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</si>
  <si>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</si>
  <si>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</si>
  <si>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</si>
  <si>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</si>
  <si>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</si>
  <si>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</si>
  <si>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</si>
  <si>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</si>
  <si>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</si>
  <si>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</si>
  <si>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</si>
  <si>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</si>
  <si>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</si>
  <si>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</si>
  <si>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</si>
  <si>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</si>
  <si>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</si>
  <si>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</si>
  <si>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</si>
  <si>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</si>
  <si>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</si>
  <si>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</si>
  <si>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</si>
  <si>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</si>
  <si>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</si>
  <si>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</si>
  <si>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</si>
  <si>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</si>
  <si>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</si>
  <si>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</si>
  <si>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</si>
  <si>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</si>
  <si>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</si>
  <si>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</si>
  <si>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</si>
  <si>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</si>
  <si>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</si>
  <si>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</si>
  <si>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</si>
  <si>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</si>
  <si>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</si>
  <si>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</si>
  <si>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</si>
  <si>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</si>
  <si>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</si>
  <si>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</si>
  <si>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</si>
  <si>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</si>
  <si>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</si>
  <si>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</si>
  <si>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</si>
  <si>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</si>
  <si>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</si>
  <si>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</si>
  <si>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</si>
  <si>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</si>
  <si>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</si>
  <si>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</si>
  <si>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</si>
  <si>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</si>
  <si>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</si>
  <si>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</si>
  <si>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</si>
  <si>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</si>
  <si>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</si>
  <si>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</si>
  <si>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</si>
  <si>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</si>
  <si>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</si>
  <si>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</si>
  <si>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</si>
  <si>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</si>
  <si>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</si>
  <si>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</si>
  <si>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</si>
  <si>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</si>
  <si>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</si>
  <si>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</si>
  <si>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</si>
  <si>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</si>
  <si>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</si>
  <si>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</si>
  <si>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</si>
  <si>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</si>
  <si>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</si>
  <si>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</si>
  <si>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</si>
  <si>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</si>
  <si>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</si>
  <si>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</si>
  <si>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</si>
  <si>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</si>
  <si>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</si>
  <si>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</si>
  <si>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</si>
  <si>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</si>
  <si>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</si>
  <si>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</si>
  <si>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</si>
  <si>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</si>
  <si>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</si>
  <si>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</si>
  <si>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</si>
  <si>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</si>
  <si>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</si>
  <si>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</si>
  <si>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</si>
  <si>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</si>
  <si>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</si>
  <si>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</si>
  <si>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</si>
  <si>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</si>
  <si>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</si>
  <si>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</si>
  <si>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</si>
  <si>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</si>
  <si>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</si>
  <si>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</si>
  <si>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</si>
  <si>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</si>
  <si>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</si>
  <si>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</si>
  <si>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</si>
  <si>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</si>
  <si>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</si>
  <si>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</si>
  <si>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</si>
  <si>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</si>
  <si>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</si>
  <si>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</si>
  <si>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</si>
  <si>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</si>
  <si>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</si>
  <si>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</si>
  <si>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</si>
  <si>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</si>
  <si>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</si>
  <si>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</si>
  <si>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</si>
  <si>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</si>
  <si>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</si>
  <si>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</si>
  <si>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</si>
  <si>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</si>
  <si>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</si>
  <si>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</si>
  <si>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</si>
  <si>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</si>
  <si>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</si>
  <si>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</si>
  <si>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</si>
  <si>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</si>
  <si>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</si>
  <si>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</si>
  <si>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</si>
  <si>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</si>
  <si>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</si>
  <si>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</si>
  <si>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</si>
  <si>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</si>
  <si>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</si>
  <si>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</si>
  <si>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</si>
  <si>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</si>
  <si>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</si>
  <si>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</si>
  <si>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</si>
  <si>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</si>
  <si>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</si>
  <si>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</si>
  <si>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</si>
  <si>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</si>
  <si>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</si>
  <si>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</si>
  <si>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</si>
  <si>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</si>
  <si>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</si>
  <si>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</si>
  <si>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</si>
  <si>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</si>
  <si>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</si>
  <si>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</si>
  <si>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</si>
  <si>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</si>
  <si>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</si>
  <si>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</si>
  <si>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</si>
  <si>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</si>
  <si>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</si>
  <si>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</si>
  <si>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</si>
  <si>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</si>
  <si>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</si>
  <si>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</si>
  <si>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</si>
  <si>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</si>
  <si>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</si>
  <si>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</si>
  <si>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</si>
  <si>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</si>
  <si>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</si>
  <si>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</si>
  <si>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</si>
  <si>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</si>
  <si>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</si>
  <si>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</si>
  <si>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</si>
  <si>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</si>
  <si>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</si>
  <si>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</si>
  <si>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</si>
  <si>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</si>
  <si>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</si>
  <si>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</si>
  <si>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</si>
  <si>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</si>
  <si>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</si>
  <si>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</si>
  <si>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</si>
  <si>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</si>
  <si>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</si>
  <si>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</si>
  <si>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</si>
  <si>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</si>
  <si>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</si>
  <si>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</si>
  <si>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</si>
  <si>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</si>
  <si>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</si>
  <si>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</si>
  <si>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</si>
  <si>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</si>
  <si>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</si>
  <si>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</si>
  <si>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</si>
  <si>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</si>
  <si>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</si>
  <si>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</si>
  <si>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</si>
  <si>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</si>
  <si>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</si>
  <si>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</si>
  <si>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</si>
  <si>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</si>
  <si>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</si>
  <si>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</si>
  <si>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</si>
  <si>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</si>
  <si>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</si>
  <si>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</si>
  <si>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</si>
  <si>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</si>
  <si>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</si>
  <si>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</si>
  <si>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</si>
  <si>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</si>
  <si>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</si>
  <si>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</si>
  <si>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</si>
  <si>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</si>
  <si>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</si>
  <si>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</si>
  <si>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</si>
  <si>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</si>
  <si>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</si>
  <si>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</si>
  <si>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</si>
  <si>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</si>
  <si>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</si>
  <si>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</si>
  <si>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</si>
  <si>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</si>
  <si>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</si>
  <si>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</si>
  <si>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</si>
  <si>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</si>
  <si>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</si>
  <si>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</si>
  <si>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</si>
  <si>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</si>
  <si>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</si>
  <si>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</si>
  <si>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</si>
  <si>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</si>
  <si>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</si>
  <si>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</si>
  <si>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</si>
  <si>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</si>
  <si>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</si>
  <si>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</si>
  <si>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</si>
  <si>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</si>
  <si>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</si>
  <si>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</si>
  <si>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</si>
  <si>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</si>
  <si>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</si>
  <si>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</si>
  <si>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</si>
  <si>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</si>
  <si>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</si>
  <si>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</si>
  <si>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</si>
  <si>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</si>
  <si>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</si>
  <si>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</si>
  <si>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</si>
  <si>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</si>
  <si>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</si>
  <si>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</si>
  <si>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</si>
  <si>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</si>
  <si>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</si>
  <si>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</si>
  <si>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</si>
  <si>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</si>
  <si>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</si>
  <si>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</si>
  <si>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</si>
  <si>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</si>
  <si>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</si>
  <si>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</si>
  <si>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</si>
  <si>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</si>
  <si>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</si>
  <si>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</si>
  <si>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</si>
  <si>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</si>
  <si>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</si>
  <si>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</si>
  <si>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</si>
  <si>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</si>
  <si>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</si>
  <si>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</si>
  <si>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</si>
  <si>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</si>
  <si>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</si>
  <si>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</si>
  <si>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</si>
  <si>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</si>
  <si>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</si>
  <si>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</si>
  <si>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</si>
  <si>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</si>
  <si>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</si>
  <si>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</si>
  <si>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</si>
  <si>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</si>
  <si>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</si>
  <si>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</si>
  <si>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</si>
  <si>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</si>
  <si>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</si>
  <si>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</si>
  <si>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</si>
  <si>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</si>
  <si>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</si>
  <si>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</si>
  <si>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</si>
  <si>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</si>
  <si>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</si>
  <si>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</si>
  <si>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</si>
  <si>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</si>
  <si>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</si>
  <si>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</si>
  <si>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</si>
  <si>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</si>
  <si>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</si>
  <si>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</si>
  <si>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</si>
  <si>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</si>
  <si>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</si>
  <si>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</si>
  <si>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</si>
  <si>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</si>
  <si>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</si>
  <si>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</si>
  <si>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</si>
  <si>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</si>
  <si>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</si>
  <si>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</si>
  <si>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</si>
  <si>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</si>
  <si>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</si>
  <si>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</si>
  <si>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</si>
  <si>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</si>
  <si>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</si>
  <si>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</si>
  <si>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</si>
  <si>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</si>
  <si>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</si>
  <si>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</si>
  <si>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</si>
  <si>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</si>
  <si>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</si>
  <si>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</si>
  <si>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</si>
  <si>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</si>
  <si>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</si>
  <si>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</si>
  <si>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</si>
  <si>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</si>
  <si>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</si>
  <si>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</si>
  <si>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</si>
  <si>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</si>
  <si>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</si>
  <si>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</si>
  <si>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</si>
  <si>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</si>
  <si>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</si>
  <si>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</si>
  <si>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</si>
  <si>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</si>
  <si>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</si>
  <si>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</si>
  <si>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</si>
  <si>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</si>
  <si>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</si>
  <si>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</si>
  <si>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</si>
  <si>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</si>
  <si>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</si>
  <si>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</si>
  <si>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</si>
  <si>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</si>
  <si>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</si>
  <si>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</si>
  <si>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</si>
  <si>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</si>
  <si>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</si>
  <si>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</si>
  <si>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</si>
  <si>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</si>
  <si>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</si>
  <si>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</si>
  <si>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</si>
  <si>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</si>
  <si>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</si>
  <si>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</si>
  <si>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</si>
  <si>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</si>
  <si>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</si>
  <si>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</si>
  <si>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</si>
  <si>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</si>
  <si>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</si>
  <si>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</si>
  <si>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</si>
  <si>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</si>
  <si>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</si>
  <si>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</si>
  <si>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</si>
  <si>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</si>
  <si>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</si>
  <si>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</si>
  <si>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</si>
  <si>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</si>
  <si>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</si>
  <si>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</si>
  <si>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</si>
  <si>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</si>
  <si>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</si>
  <si>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</si>
  <si>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</si>
  <si>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</si>
  <si>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</si>
  <si>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</si>
  <si>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</si>
  <si>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</si>
  <si>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</si>
  <si>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</si>
  <si>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</si>
  <si>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</si>
  <si>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</si>
  <si>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</si>
  <si>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</si>
  <si>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</si>
  <si>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</si>
  <si>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</si>
  <si>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</si>
  <si>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</si>
  <si>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</si>
  <si>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</si>
  <si>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</si>
  <si>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</si>
  <si>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</si>
  <si>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</si>
  <si>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</si>
  <si>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</si>
  <si>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</si>
  <si>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</si>
  <si>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</si>
  <si>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</si>
  <si>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</si>
  <si>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</si>
  <si>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</si>
  <si>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</si>
  <si>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</si>
  <si>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</si>
  <si>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</si>
  <si>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</si>
  <si>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</si>
  <si>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</si>
  <si>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</si>
  <si>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</si>
  <si>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</si>
  <si>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</si>
  <si>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</si>
  <si>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</si>
  <si>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</si>
  <si>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</si>
  <si>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</si>
  <si>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</si>
  <si>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</si>
  <si>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</si>
  <si>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</si>
  <si>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</si>
  <si>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</si>
  <si>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</si>
  <si>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</si>
  <si>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</si>
  <si>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</si>
  <si>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</si>
  <si>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</si>
  <si>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</si>
  <si>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</si>
  <si>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</si>
  <si>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</si>
  <si>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</si>
  <si>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</si>
  <si>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</si>
  <si>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</si>
  <si>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</si>
  <si>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</si>
  <si>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</si>
  <si>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</si>
  <si>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</si>
  <si>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</si>
  <si>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</si>
  <si>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</si>
  <si>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</si>
  <si>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</si>
  <si>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</si>
  <si>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</si>
  <si>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</si>
  <si>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</si>
  <si>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</si>
  <si>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</si>
  <si>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</si>
  <si>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</si>
  <si>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</si>
  <si>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</si>
  <si>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</si>
  <si>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ИНТРАНСМАШ ИНЖЕНЕРИНГ АД</t>
  </si>
  <si>
    <t>НЕКОНСОЛИДИРАН</t>
  </si>
  <si>
    <t>АЛ.АЛЕКСАНДРОВ</t>
  </si>
  <si>
    <t>1.ХИМА ПЛЕВЕН</t>
  </si>
  <si>
    <t>2.КОНТРОЛ ГОРНА ОРЯХОВИЦА</t>
  </si>
  <si>
    <t>4.УЕБ МЕДИЯ ГРУП АД</t>
  </si>
  <si>
    <t>5.КОРПОРАЦИЯ РАЗВИТИЕ КДА</t>
  </si>
  <si>
    <t>(в  лв.)</t>
  </si>
  <si>
    <t>01.01.2010-30.06.2010</t>
  </si>
  <si>
    <t>ИЛ.ПЕТРОВ</t>
  </si>
  <si>
    <t>Съставител: ИЛ.ПЕТРОВ……………………</t>
  </si>
  <si>
    <t>Ръководител: АЛ.АЛЕКСАНДРОВ…………………..</t>
  </si>
  <si>
    <r>
      <t>Дата на съставяне: 27.07.2010</t>
    </r>
    <r>
      <rPr>
        <sz val="10"/>
        <rFont val="Times New Roman"/>
        <family val="1"/>
      </rPr>
      <t>…………………………………..</t>
    </r>
  </si>
  <si>
    <t>Дата на съставяне: 27.07.2010Г.</t>
  </si>
  <si>
    <t xml:space="preserve">Дата на съставяне:   27.07.2010                                    </t>
  </si>
  <si>
    <t xml:space="preserve">Дата  на съставяне: 27.07.2010                                                                                                                              </t>
  </si>
  <si>
    <t xml:space="preserve">Дата на съставяне: 27.07.2010                        </t>
  </si>
  <si>
    <t>Дата на съставяне:27.07.2010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</si>
</sst>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79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862</v>
      </c>
      <c r="F3" s="217" t="s">
        <v>2</v>
      </c>
      <c r="G3" s="172"/>
      <c r="H3" s="461">
        <v>663326</v>
      </c>
    </row>
    <row r="4" spans="1:8" ht="15">
      <c r="A4" s="576" t="s">
        <v>3</v>
      </c>
      <c r="B4" s="582"/>
      <c r="C4" s="582"/>
      <c r="D4" s="582"/>
      <c r="E4" s="504" t="s">
        <v>863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687</v>
      </c>
      <c r="D11" s="151">
        <v>692</v>
      </c>
      <c r="E11" s="237" t="s">
        <v>22</v>
      </c>
      <c r="F11" s="242" t="s">
        <v>23</v>
      </c>
      <c r="G11" s="152">
        <v>244</v>
      </c>
      <c r="H11" s="152">
        <v>244</v>
      </c>
    </row>
    <row r="12" spans="1:8" ht="15">
      <c r="A12" s="235" t="s">
        <v>24</v>
      </c>
      <c r="B12" s="241" t="s">
        <v>25</v>
      </c>
      <c r="C12" s="151">
        <v>4694</v>
      </c>
      <c r="D12" s="151">
        <v>4763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15</v>
      </c>
      <c r="D13" s="151">
        <v>19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19</v>
      </c>
      <c r="D15" s="151">
        <v>22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</v>
      </c>
      <c r="D16" s="151">
        <v>10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244</v>
      </c>
      <c r="H17" s="154">
        <f>H11+H14+H15+H16</f>
        <v>244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5423</v>
      </c>
      <c r="D19" s="155">
        <f>SUM(D11:D18)</f>
        <v>5506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1535</v>
      </c>
      <c r="H20" s="158">
        <v>1535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5307</v>
      </c>
      <c r="H21" s="156">
        <f>SUM(H22:H24)</f>
        <v>5307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24</v>
      </c>
      <c r="H22" s="152">
        <v>24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2</v>
      </c>
      <c r="E24" s="237" t="s">
        <v>72</v>
      </c>
      <c r="F24" s="242" t="s">
        <v>73</v>
      </c>
      <c r="G24" s="152">
        <v>5283</v>
      </c>
      <c r="H24" s="152">
        <v>5283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6842</v>
      </c>
      <c r="H25" s="154">
        <f>H19+H20+H21</f>
        <v>6842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16</v>
      </c>
      <c r="D26" s="151">
        <v>17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18</v>
      </c>
      <c r="D27" s="155">
        <f>SUM(D23:D26)</f>
        <v>19</v>
      </c>
      <c r="E27" s="253" t="s">
        <v>83</v>
      </c>
      <c r="F27" s="242" t="s">
        <v>84</v>
      </c>
      <c r="G27" s="154">
        <f>SUM(G28:G30)</f>
        <v>958</v>
      </c>
      <c r="H27" s="154">
        <f>SUM(H28:H30)</f>
        <v>919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958</v>
      </c>
      <c r="H28" s="152">
        <v>919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57</v>
      </c>
      <c r="H31" s="152">
        <v>23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1015</v>
      </c>
      <c r="H33" s="154">
        <f>H27+H31+H32</f>
        <v>942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148</v>
      </c>
      <c r="D34" s="155">
        <f>SUM(D35:D38)</f>
        <v>148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8101</v>
      </c>
      <c r="H36" s="154">
        <f>H25+H17+H33</f>
        <v>8028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148</v>
      </c>
      <c r="D38" s="151">
        <v>148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1381</v>
      </c>
      <c r="D39" s="159">
        <f>D40+D41+D43</f>
        <v>1360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1381</v>
      </c>
      <c r="D40" s="151">
        <v>1360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1529</v>
      </c>
      <c r="D45" s="155">
        <f>D34+D39+D44</f>
        <v>1508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6970</v>
      </c>
      <c r="D55" s="155">
        <f>D19+D20+D21+D27+D32+D45+D51+D53+D54</f>
        <v>7033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</v>
      </c>
      <c r="D58" s="151">
        <v>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33</v>
      </c>
      <c r="H61" s="154">
        <f>SUM(H62:H68)</f>
        <v>238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</v>
      </c>
      <c r="D64" s="155">
        <f>SUM(D58:D63)</f>
        <v>5</v>
      </c>
      <c r="E64" s="237" t="s">
        <v>200</v>
      </c>
      <c r="F64" s="242" t="s">
        <v>201</v>
      </c>
      <c r="G64" s="152">
        <v>9</v>
      </c>
      <c r="H64" s="152">
        <v>155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</v>
      </c>
      <c r="H66" s="152">
        <v>7</v>
      </c>
    </row>
    <row r="67" spans="1:8" ht="15">
      <c r="A67" s="235" t="s">
        <v>207</v>
      </c>
      <c r="B67" s="241" t="s">
        <v>208</v>
      </c>
      <c r="C67" s="151">
        <v>267</v>
      </c>
      <c r="D67" s="151">
        <v>245</v>
      </c>
      <c r="E67" s="237" t="s">
        <v>209</v>
      </c>
      <c r="F67" s="242" t="s">
        <v>210</v>
      </c>
      <c r="G67" s="152">
        <v>3</v>
      </c>
      <c r="H67" s="152">
        <v>2</v>
      </c>
    </row>
    <row r="68" spans="1:8" ht="15">
      <c r="A68" s="235" t="s">
        <v>211</v>
      </c>
      <c r="B68" s="241" t="s">
        <v>212</v>
      </c>
      <c r="C68" s="151">
        <v>97</v>
      </c>
      <c r="D68" s="151">
        <v>155</v>
      </c>
      <c r="E68" s="237" t="s">
        <v>213</v>
      </c>
      <c r="F68" s="242" t="s">
        <v>214</v>
      </c>
      <c r="G68" s="152">
        <v>8</v>
      </c>
      <c r="H68" s="152">
        <v>74</v>
      </c>
    </row>
    <row r="69" spans="1:8" ht="15">
      <c r="A69" s="235" t="s">
        <v>215</v>
      </c>
      <c r="B69" s="241" t="s">
        <v>216</v>
      </c>
      <c r="C69" s="151">
        <v>34</v>
      </c>
      <c r="D69" s="151">
        <v>31</v>
      </c>
      <c r="E69" s="251" t="s">
        <v>78</v>
      </c>
      <c r="F69" s="242" t="s">
        <v>217</v>
      </c>
      <c r="G69" s="152">
        <v>111</v>
      </c>
      <c r="H69" s="152">
        <v>29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144</v>
      </c>
      <c r="H71" s="161">
        <f>H59+H60+H61+H69+H70</f>
        <v>267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172</v>
      </c>
      <c r="D74" s="151">
        <v>106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570</v>
      </c>
      <c r="D75" s="155">
        <f>SUM(D67:D74)</f>
        <v>537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144</v>
      </c>
      <c r="H79" s="162">
        <f>H71+H74+H75+H76</f>
        <v>267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>
        <v>102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102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41</v>
      </c>
      <c r="D87" s="151">
        <v>38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12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636</v>
      </c>
      <c r="D89" s="151">
        <v>546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682</v>
      </c>
      <c r="D91" s="155">
        <f>SUM(D87:D90)</f>
        <v>596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18</v>
      </c>
      <c r="D92" s="151">
        <v>22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1275</v>
      </c>
      <c r="D93" s="155">
        <f>D64+D75+D84+D91+D92</f>
        <v>1262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8245</v>
      </c>
      <c r="D94" s="164">
        <f>D93+D55</f>
        <v>8295</v>
      </c>
      <c r="E94" s="449" t="s">
        <v>270</v>
      </c>
      <c r="F94" s="289" t="s">
        <v>271</v>
      </c>
      <c r="G94" s="165">
        <f>G36+G39+G55+G79</f>
        <v>8245</v>
      </c>
      <c r="H94" s="165">
        <f>H36+H39+H55+H79</f>
        <v>8295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871</v>
      </c>
      <c r="E99" s="45"/>
      <c r="F99" s="170"/>
      <c r="G99" s="171"/>
      <c r="H99" s="172"/>
    </row>
    <row r="100" spans="1:5" ht="15">
      <c r="A100" s="173"/>
      <c r="B100" s="173"/>
      <c r="C100" s="580" t="s">
        <v>855</v>
      </c>
      <c r="D100" s="581"/>
      <c r="E100" s="581"/>
    </row>
    <row r="101" ht="25.5">
      <c r="D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B29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ИНТРАНСМАШ ИНЖЕНЕРИНГ АД</v>
      </c>
      <c r="C2" s="585"/>
      <c r="D2" s="585"/>
      <c r="E2" s="585"/>
      <c r="F2" s="587" t="s">
        <v>2</v>
      </c>
      <c r="G2" s="587"/>
      <c r="H2" s="526">
        <f>'справка №1-БАЛАНС'!H3</f>
        <v>663326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01.01.2010-30.06.2010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9</v>
      </c>
      <c r="D9" s="46">
        <v>19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233</v>
      </c>
      <c r="D10" s="46">
        <v>220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84</v>
      </c>
      <c r="D11" s="46">
        <v>132</v>
      </c>
      <c r="E11" s="300" t="s">
        <v>293</v>
      </c>
      <c r="F11" s="549" t="s">
        <v>294</v>
      </c>
      <c r="G11" s="550">
        <v>406</v>
      </c>
      <c r="H11" s="550">
        <v>478</v>
      </c>
    </row>
    <row r="12" spans="1:8" ht="12">
      <c r="A12" s="298" t="s">
        <v>295</v>
      </c>
      <c r="B12" s="299" t="s">
        <v>296</v>
      </c>
      <c r="C12" s="46">
        <v>52</v>
      </c>
      <c r="D12" s="46">
        <v>128</v>
      </c>
      <c r="E12" s="300" t="s">
        <v>78</v>
      </c>
      <c r="F12" s="549" t="s">
        <v>297</v>
      </c>
      <c r="G12" s="550">
        <v>5</v>
      </c>
      <c r="H12" s="550">
        <v>8</v>
      </c>
    </row>
    <row r="13" spans="1:18" ht="12">
      <c r="A13" s="298" t="s">
        <v>298</v>
      </c>
      <c r="B13" s="299" t="s">
        <v>299</v>
      </c>
      <c r="C13" s="46">
        <v>13</v>
      </c>
      <c r="D13" s="46">
        <v>13</v>
      </c>
      <c r="E13" s="301" t="s">
        <v>51</v>
      </c>
      <c r="F13" s="551" t="s">
        <v>300</v>
      </c>
      <c r="G13" s="548">
        <f>SUM(G9:G12)</f>
        <v>411</v>
      </c>
      <c r="H13" s="548">
        <f>SUM(H9:H12)</f>
        <v>486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9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400</v>
      </c>
      <c r="D19" s="49">
        <f>SUM(D9:D15)+D16</f>
        <v>512</v>
      </c>
      <c r="E19" s="304" t="s">
        <v>317</v>
      </c>
      <c r="F19" s="552" t="s">
        <v>318</v>
      </c>
      <c r="G19" s="550">
        <v>71</v>
      </c>
      <c r="H19" s="550">
        <v>45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5</v>
      </c>
      <c r="H21" s="550">
        <v>5</v>
      </c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>
        <v>29</v>
      </c>
      <c r="D23" s="46">
        <v>13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76</v>
      </c>
      <c r="H24" s="548">
        <f>SUM(H19:H23)</f>
        <v>50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30</v>
      </c>
      <c r="D26" s="49">
        <f>SUM(D22:D25)</f>
        <v>13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430</v>
      </c>
      <c r="D28" s="50">
        <f>D26+D19</f>
        <v>525</v>
      </c>
      <c r="E28" s="127" t="s">
        <v>339</v>
      </c>
      <c r="F28" s="554" t="s">
        <v>340</v>
      </c>
      <c r="G28" s="548">
        <f>G13+G15+G24</f>
        <v>487</v>
      </c>
      <c r="H28" s="548">
        <f>H13+H15+H24</f>
        <v>536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57</v>
      </c>
      <c r="D30" s="50">
        <f>IF((H28-D28)&gt;0,H28-D28,0)</f>
        <v>11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430</v>
      </c>
      <c r="D33" s="49">
        <f>D28-D31+D32</f>
        <v>525</v>
      </c>
      <c r="E33" s="127" t="s">
        <v>353</v>
      </c>
      <c r="F33" s="554" t="s">
        <v>354</v>
      </c>
      <c r="G33" s="53">
        <f>G32-G31+G28</f>
        <v>487</v>
      </c>
      <c r="H33" s="53">
        <f>H32-H31+H28</f>
        <v>536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57</v>
      </c>
      <c r="D34" s="50">
        <f>IF((H33-D33)&gt;0,H33-D33,0)</f>
        <v>11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57</v>
      </c>
      <c r="D39" s="460">
        <f>+IF((H33-D33-D35)&gt;0,H33-D33-D35,0)</f>
        <v>11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57</v>
      </c>
      <c r="D41" s="52">
        <f>IF(H39=0,IF(D39-D40&gt;0,D39-D40+H40,0),IF(H39-H40&lt;0,H40-H39+D39,0))</f>
        <v>11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487</v>
      </c>
      <c r="D42" s="53">
        <f>D33+D35+D39</f>
        <v>536</v>
      </c>
      <c r="E42" s="128" t="s">
        <v>380</v>
      </c>
      <c r="F42" s="129" t="s">
        <v>381</v>
      </c>
      <c r="G42" s="53">
        <f>G39+G33</f>
        <v>487</v>
      </c>
      <c r="H42" s="53">
        <f>H39+H33</f>
        <v>536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860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40386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871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 t="s">
        <v>864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ИНТРАНСМАШ ИНЖЕНЕРИНГ АД</v>
      </c>
      <c r="C4" s="541" t="s">
        <v>2</v>
      </c>
      <c r="D4" s="541">
        <f>'справка №1-БАЛАНС'!H3</f>
        <v>663326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01.01.2010-30.06.2010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631</v>
      </c>
      <c r="D10" s="54">
        <v>642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-415</v>
      </c>
      <c r="D11" s="54">
        <v>-446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-112</v>
      </c>
      <c r="D13" s="54">
        <v>-140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-149</v>
      </c>
      <c r="D14" s="54">
        <v>-72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-17</v>
      </c>
      <c r="D19" s="54">
        <v>-4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-67</v>
      </c>
      <c r="D20" s="55">
        <f>SUM(D10:D19)</f>
        <v>-17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-1092</v>
      </c>
      <c r="D27" s="54">
        <v>-486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1071</v>
      </c>
      <c r="D28" s="54">
        <v>517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157</v>
      </c>
      <c r="D31" s="54">
        <v>64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136</v>
      </c>
      <c r="D32" s="55">
        <f>SUM(D22:D31)</f>
        <v>95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154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-237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-1</v>
      </c>
      <c r="E40" s="130"/>
      <c r="F40" s="130"/>
    </row>
    <row r="41" spans="1:8" ht="12">
      <c r="A41" s="332" t="s">
        <v>446</v>
      </c>
      <c r="B41" s="333" t="s">
        <v>447</v>
      </c>
      <c r="C41" s="54">
        <v>17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17</v>
      </c>
      <c r="D42" s="55">
        <f>SUM(D34:D41)</f>
        <v>-84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86</v>
      </c>
      <c r="D43" s="55">
        <f>D42+D32+D20</f>
        <v>-6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596</v>
      </c>
      <c r="D44" s="132">
        <v>100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682</v>
      </c>
      <c r="D45" s="55">
        <f>D44+D43</f>
        <v>94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46</v>
      </c>
      <c r="D46" s="56">
        <v>90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636</v>
      </c>
      <c r="D47" s="56">
        <v>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 t="s">
        <v>871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 t="s">
        <v>864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0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ИНТРАНСМАШ ИНЖЕНЕРИНГ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663326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01.01.2010-30.06.2010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244</v>
      </c>
      <c r="D11" s="58">
        <f>'справка №1-БАЛАНС'!H19</f>
        <v>0</v>
      </c>
      <c r="E11" s="58">
        <f>'справка №1-БАЛАНС'!H20</f>
        <v>1535</v>
      </c>
      <c r="F11" s="58">
        <f>'справка №1-БАЛАНС'!H22</f>
        <v>24</v>
      </c>
      <c r="G11" s="58">
        <f>'справка №1-БАЛАНС'!H23</f>
        <v>0</v>
      </c>
      <c r="H11" s="60">
        <v>5283</v>
      </c>
      <c r="I11" s="58">
        <f>'справка №1-БАЛАНС'!H28+'справка №1-БАЛАНС'!H31</f>
        <v>942</v>
      </c>
      <c r="J11" s="58">
        <f>'справка №1-БАЛАНС'!H29+'справка №1-БАЛАНС'!H32</f>
        <v>0</v>
      </c>
      <c r="K11" s="60"/>
      <c r="L11" s="344">
        <f>SUM(C11:K11)</f>
        <v>8028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244</v>
      </c>
      <c r="D15" s="61">
        <f aca="true" t="shared" si="2" ref="D15:M15">D11+D12</f>
        <v>0</v>
      </c>
      <c r="E15" s="61">
        <f t="shared" si="2"/>
        <v>1535</v>
      </c>
      <c r="F15" s="61">
        <f t="shared" si="2"/>
        <v>24</v>
      </c>
      <c r="G15" s="61">
        <f t="shared" si="2"/>
        <v>0</v>
      </c>
      <c r="H15" s="61">
        <f t="shared" si="2"/>
        <v>5283</v>
      </c>
      <c r="I15" s="61">
        <f t="shared" si="2"/>
        <v>942</v>
      </c>
      <c r="J15" s="61">
        <f t="shared" si="2"/>
        <v>0</v>
      </c>
      <c r="K15" s="61">
        <f t="shared" si="2"/>
        <v>0</v>
      </c>
      <c r="L15" s="344">
        <f t="shared" si="1"/>
        <v>8028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57</v>
      </c>
      <c r="J16" s="345">
        <f>+'справка №1-БАЛАНС'!G32</f>
        <v>0</v>
      </c>
      <c r="K16" s="60"/>
      <c r="L16" s="344">
        <f t="shared" si="1"/>
        <v>57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16</v>
      </c>
      <c r="J28" s="60"/>
      <c r="K28" s="60"/>
      <c r="L28" s="344">
        <f t="shared" si="1"/>
        <v>16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244</v>
      </c>
      <c r="D29" s="59">
        <f aca="true" t="shared" si="6" ref="D29:M29">D17+D20+D21+D24+D28+D27+D15+D16</f>
        <v>0</v>
      </c>
      <c r="E29" s="59">
        <f t="shared" si="6"/>
        <v>1535</v>
      </c>
      <c r="F29" s="59">
        <f t="shared" si="6"/>
        <v>24</v>
      </c>
      <c r="G29" s="59">
        <f t="shared" si="6"/>
        <v>0</v>
      </c>
      <c r="H29" s="59">
        <f t="shared" si="6"/>
        <v>5283</v>
      </c>
      <c r="I29" s="59">
        <f t="shared" si="6"/>
        <v>1015</v>
      </c>
      <c r="J29" s="59">
        <f t="shared" si="6"/>
        <v>0</v>
      </c>
      <c r="K29" s="59">
        <f t="shared" si="6"/>
        <v>0</v>
      </c>
      <c r="L29" s="344">
        <f t="shared" si="1"/>
        <v>8101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244</v>
      </c>
      <c r="D32" s="59">
        <f t="shared" si="7"/>
        <v>0</v>
      </c>
      <c r="E32" s="59">
        <f t="shared" si="7"/>
        <v>1535</v>
      </c>
      <c r="F32" s="59">
        <f t="shared" si="7"/>
        <v>24</v>
      </c>
      <c r="G32" s="59">
        <f t="shared" si="7"/>
        <v>0</v>
      </c>
      <c r="H32" s="59">
        <f t="shared" si="7"/>
        <v>5283</v>
      </c>
      <c r="I32" s="59">
        <f t="shared" si="7"/>
        <v>1015</v>
      </c>
      <c r="J32" s="59">
        <f t="shared" si="7"/>
        <v>0</v>
      </c>
      <c r="K32" s="59">
        <f t="shared" si="7"/>
        <v>0</v>
      </c>
      <c r="L32" s="344">
        <f t="shared" si="1"/>
        <v>8101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861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856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 t="s">
        <v>871</v>
      </c>
      <c r="F39" s="538"/>
      <c r="G39" s="538"/>
      <c r="H39" s="538"/>
      <c r="I39" s="538"/>
      <c r="J39" s="538"/>
      <c r="K39" s="538" t="s">
        <v>864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7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ИНТРАНСМАШ ИНЖЕНЕРИНГ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663326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01.01.2010-30.06.2010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739</v>
      </c>
      <c r="E9" s="189"/>
      <c r="F9" s="189"/>
      <c r="G9" s="74">
        <f>D9+E9-F9</f>
        <v>739</v>
      </c>
      <c r="H9" s="65"/>
      <c r="I9" s="65"/>
      <c r="J9" s="74">
        <f>G9+H9-I9</f>
        <v>739</v>
      </c>
      <c r="K9" s="65">
        <v>47</v>
      </c>
      <c r="L9" s="65">
        <v>5</v>
      </c>
      <c r="M9" s="65"/>
      <c r="N9" s="74">
        <f>K9+L9-M9</f>
        <v>52</v>
      </c>
      <c r="O9" s="65"/>
      <c r="P9" s="65"/>
      <c r="Q9" s="74">
        <f aca="true" t="shared" si="0" ref="Q9:Q15">N9+O9-P9</f>
        <v>52</v>
      </c>
      <c r="R9" s="74">
        <f aca="true" t="shared" si="1" ref="R9:R15">J9-Q9</f>
        <v>687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7618</v>
      </c>
      <c r="E10" s="189"/>
      <c r="F10" s="189"/>
      <c r="G10" s="74">
        <f aca="true" t="shared" si="2" ref="G10:G39">D10+E10-F10</f>
        <v>7618</v>
      </c>
      <c r="H10" s="65"/>
      <c r="I10" s="65"/>
      <c r="J10" s="74">
        <f aca="true" t="shared" si="3" ref="J10:J39">G10+H10-I10</f>
        <v>7618</v>
      </c>
      <c r="K10" s="65">
        <v>2855</v>
      </c>
      <c r="L10" s="65">
        <v>69</v>
      </c>
      <c r="M10" s="65"/>
      <c r="N10" s="74">
        <f aca="true" t="shared" si="4" ref="N10:N39">K10+L10-M10</f>
        <v>2924</v>
      </c>
      <c r="O10" s="65"/>
      <c r="P10" s="65"/>
      <c r="Q10" s="74">
        <f t="shared" si="0"/>
        <v>2924</v>
      </c>
      <c r="R10" s="74">
        <f t="shared" si="1"/>
        <v>4694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633</v>
      </c>
      <c r="E11" s="189"/>
      <c r="F11" s="189"/>
      <c r="G11" s="74">
        <f t="shared" si="2"/>
        <v>633</v>
      </c>
      <c r="H11" s="65"/>
      <c r="I11" s="65"/>
      <c r="J11" s="74">
        <f t="shared" si="3"/>
        <v>633</v>
      </c>
      <c r="K11" s="65">
        <v>615</v>
      </c>
      <c r="L11" s="65">
        <v>3</v>
      </c>
      <c r="M11" s="65"/>
      <c r="N11" s="74">
        <f t="shared" si="4"/>
        <v>618</v>
      </c>
      <c r="O11" s="65"/>
      <c r="P11" s="65"/>
      <c r="Q11" s="74">
        <f t="shared" si="0"/>
        <v>618</v>
      </c>
      <c r="R11" s="74">
        <f t="shared" si="1"/>
        <v>15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27</v>
      </c>
      <c r="E13" s="189"/>
      <c r="F13" s="189"/>
      <c r="G13" s="74">
        <f t="shared" si="2"/>
        <v>27</v>
      </c>
      <c r="H13" s="65"/>
      <c r="I13" s="65"/>
      <c r="J13" s="74">
        <f t="shared" si="3"/>
        <v>27</v>
      </c>
      <c r="K13" s="65">
        <v>5</v>
      </c>
      <c r="L13" s="65">
        <v>3</v>
      </c>
      <c r="M13" s="65"/>
      <c r="N13" s="74">
        <f t="shared" si="4"/>
        <v>8</v>
      </c>
      <c r="O13" s="65"/>
      <c r="P13" s="65"/>
      <c r="Q13" s="74">
        <f t="shared" si="0"/>
        <v>8</v>
      </c>
      <c r="R13" s="74">
        <f t="shared" si="1"/>
        <v>19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40</v>
      </c>
      <c r="E14" s="189"/>
      <c r="F14" s="189"/>
      <c r="G14" s="74">
        <f t="shared" si="2"/>
        <v>40</v>
      </c>
      <c r="H14" s="65"/>
      <c r="I14" s="65"/>
      <c r="J14" s="74">
        <f t="shared" si="3"/>
        <v>40</v>
      </c>
      <c r="K14" s="65">
        <v>30</v>
      </c>
      <c r="L14" s="65">
        <v>2</v>
      </c>
      <c r="M14" s="65"/>
      <c r="N14" s="74">
        <f t="shared" si="4"/>
        <v>32</v>
      </c>
      <c r="O14" s="65"/>
      <c r="P14" s="65"/>
      <c r="Q14" s="74">
        <f t="shared" si="0"/>
        <v>32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105</v>
      </c>
      <c r="E16" s="189">
        <v>1</v>
      </c>
      <c r="F16" s="189"/>
      <c r="G16" s="74">
        <f t="shared" si="2"/>
        <v>106</v>
      </c>
      <c r="H16" s="65"/>
      <c r="I16" s="65"/>
      <c r="J16" s="74">
        <f t="shared" si="3"/>
        <v>106</v>
      </c>
      <c r="K16" s="65">
        <v>104</v>
      </c>
      <c r="L16" s="65">
        <v>2</v>
      </c>
      <c r="M16" s="65"/>
      <c r="N16" s="74">
        <f t="shared" si="4"/>
        <v>106</v>
      </c>
      <c r="O16" s="65"/>
      <c r="P16" s="65"/>
      <c r="Q16" s="74">
        <f aca="true" t="shared" si="5" ref="Q16:Q25">N16+O16-P16</f>
        <v>106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9162</v>
      </c>
      <c r="E17" s="194">
        <f>SUM(E9:E16)</f>
        <v>1</v>
      </c>
      <c r="F17" s="194">
        <f>SUM(F9:F16)</f>
        <v>0</v>
      </c>
      <c r="G17" s="74">
        <f t="shared" si="2"/>
        <v>9163</v>
      </c>
      <c r="H17" s="75">
        <f>SUM(H9:H16)</f>
        <v>0</v>
      </c>
      <c r="I17" s="75">
        <f>SUM(I9:I16)</f>
        <v>0</v>
      </c>
      <c r="J17" s="74">
        <f t="shared" si="3"/>
        <v>9163</v>
      </c>
      <c r="K17" s="75">
        <f>SUM(K9:K16)</f>
        <v>3656</v>
      </c>
      <c r="L17" s="75">
        <f>SUM(L9:L16)</f>
        <v>84</v>
      </c>
      <c r="M17" s="75">
        <f>SUM(M9:M16)</f>
        <v>0</v>
      </c>
      <c r="N17" s="74">
        <f t="shared" si="4"/>
        <v>3740</v>
      </c>
      <c r="O17" s="75">
        <f>SUM(O9:O16)</f>
        <v>0</v>
      </c>
      <c r="P17" s="75">
        <f>SUM(P9:P16)</f>
        <v>0</v>
      </c>
      <c r="Q17" s="74">
        <f t="shared" si="5"/>
        <v>3740</v>
      </c>
      <c r="R17" s="74">
        <f t="shared" si="6"/>
        <v>5423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122</v>
      </c>
      <c r="E22" s="189"/>
      <c r="F22" s="189"/>
      <c r="G22" s="74">
        <f t="shared" si="2"/>
        <v>122</v>
      </c>
      <c r="H22" s="65"/>
      <c r="I22" s="65"/>
      <c r="J22" s="74">
        <f t="shared" si="3"/>
        <v>122</v>
      </c>
      <c r="K22" s="65">
        <v>119</v>
      </c>
      <c r="L22" s="65">
        <v>1</v>
      </c>
      <c r="M22" s="65"/>
      <c r="N22" s="74">
        <f t="shared" si="4"/>
        <v>120</v>
      </c>
      <c r="O22" s="65"/>
      <c r="P22" s="65"/>
      <c r="Q22" s="74">
        <f t="shared" si="5"/>
        <v>120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18</v>
      </c>
      <c r="E24" s="189"/>
      <c r="F24" s="189"/>
      <c r="G24" s="74">
        <f t="shared" si="2"/>
        <v>18</v>
      </c>
      <c r="H24" s="65"/>
      <c r="I24" s="65"/>
      <c r="J24" s="74">
        <f t="shared" si="3"/>
        <v>18</v>
      </c>
      <c r="K24" s="65">
        <v>1</v>
      </c>
      <c r="L24" s="65">
        <v>1</v>
      </c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16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140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140</v>
      </c>
      <c r="H25" s="66">
        <f t="shared" si="7"/>
        <v>0</v>
      </c>
      <c r="I25" s="66">
        <f t="shared" si="7"/>
        <v>0</v>
      </c>
      <c r="J25" s="67">
        <f t="shared" si="3"/>
        <v>140</v>
      </c>
      <c r="K25" s="66">
        <f t="shared" si="7"/>
        <v>120</v>
      </c>
      <c r="L25" s="66">
        <f t="shared" si="7"/>
        <v>2</v>
      </c>
      <c r="M25" s="66">
        <f t="shared" si="7"/>
        <v>0</v>
      </c>
      <c r="N25" s="67">
        <f t="shared" si="4"/>
        <v>122</v>
      </c>
      <c r="O25" s="66">
        <f t="shared" si="7"/>
        <v>0</v>
      </c>
      <c r="P25" s="66">
        <f t="shared" si="7"/>
        <v>0</v>
      </c>
      <c r="Q25" s="67">
        <f t="shared" si="5"/>
        <v>122</v>
      </c>
      <c r="R25" s="67">
        <f t="shared" si="6"/>
        <v>18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148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148</v>
      </c>
      <c r="H27" s="70">
        <f t="shared" si="8"/>
        <v>0</v>
      </c>
      <c r="I27" s="70">
        <f t="shared" si="8"/>
        <v>0</v>
      </c>
      <c r="J27" s="71">
        <f t="shared" si="3"/>
        <v>148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148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148</v>
      </c>
      <c r="E31" s="189"/>
      <c r="F31" s="189"/>
      <c r="G31" s="74">
        <f t="shared" si="2"/>
        <v>148</v>
      </c>
      <c r="H31" s="72"/>
      <c r="I31" s="72"/>
      <c r="J31" s="74">
        <f t="shared" si="3"/>
        <v>148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148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1381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1381</v>
      </c>
      <c r="H32" s="73">
        <f t="shared" si="11"/>
        <v>0</v>
      </c>
      <c r="I32" s="73">
        <f t="shared" si="11"/>
        <v>0</v>
      </c>
      <c r="J32" s="74">
        <f t="shared" si="3"/>
        <v>1381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1381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1381</v>
      </c>
      <c r="E33" s="189"/>
      <c r="F33" s="189"/>
      <c r="G33" s="74">
        <f t="shared" si="2"/>
        <v>1381</v>
      </c>
      <c r="H33" s="72"/>
      <c r="I33" s="72"/>
      <c r="J33" s="74">
        <f t="shared" si="3"/>
        <v>1381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1381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1529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1529</v>
      </c>
      <c r="H38" s="75">
        <f t="shared" si="12"/>
        <v>0</v>
      </c>
      <c r="I38" s="75">
        <f t="shared" si="12"/>
        <v>0</v>
      </c>
      <c r="J38" s="74">
        <f t="shared" si="3"/>
        <v>1529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1529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10831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10832</v>
      </c>
      <c r="H40" s="438">
        <f t="shared" si="13"/>
        <v>0</v>
      </c>
      <c r="I40" s="438">
        <f t="shared" si="13"/>
        <v>0</v>
      </c>
      <c r="J40" s="438">
        <f t="shared" si="13"/>
        <v>10832</v>
      </c>
      <c r="K40" s="438">
        <f t="shared" si="13"/>
        <v>3776</v>
      </c>
      <c r="L40" s="438">
        <f t="shared" si="13"/>
        <v>86</v>
      </c>
      <c r="M40" s="438">
        <f t="shared" si="13"/>
        <v>0</v>
      </c>
      <c r="N40" s="438">
        <f t="shared" si="13"/>
        <v>3862</v>
      </c>
      <c r="O40" s="438">
        <f t="shared" si="13"/>
        <v>0</v>
      </c>
      <c r="P40" s="438">
        <f t="shared" si="13"/>
        <v>0</v>
      </c>
      <c r="Q40" s="438">
        <f t="shared" si="13"/>
        <v>3862</v>
      </c>
      <c r="R40" s="438">
        <f t="shared" si="13"/>
        <v>6970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382</v>
      </c>
      <c r="I44" s="356"/>
      <c r="J44" s="356"/>
      <c r="K44" s="600"/>
      <c r="L44" s="600"/>
      <c r="M44" s="600"/>
      <c r="N44" s="600"/>
      <c r="O44" s="601" t="s">
        <v>781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871</v>
      </c>
      <c r="J45" s="349"/>
      <c r="K45" s="349"/>
      <c r="L45" s="349"/>
      <c r="M45" s="349"/>
      <c r="N45" s="349"/>
      <c r="O45" s="349"/>
      <c r="P45" s="349" t="s">
        <v>864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4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ИНТРАНСМАШ ИНЖЕНЕРИНГ АД</v>
      </c>
      <c r="C3" s="620"/>
      <c r="D3" s="526" t="s">
        <v>2</v>
      </c>
      <c r="E3" s="107">
        <f>'справка №1-БАЛАНС'!H3</f>
        <v>663326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01.01.2010-30.06.2010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267</v>
      </c>
      <c r="D24" s="119">
        <f>SUM(D25:D27)</f>
        <v>267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40</v>
      </c>
      <c r="D26" s="108">
        <v>40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227</v>
      </c>
      <c r="D27" s="108">
        <v>227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97</v>
      </c>
      <c r="D28" s="108">
        <v>97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34</v>
      </c>
      <c r="D29" s="108">
        <v>34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172</v>
      </c>
      <c r="D38" s="105">
        <f>SUM(D39:D42)</f>
        <v>172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172</v>
      </c>
      <c r="D42" s="108">
        <v>172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570</v>
      </c>
      <c r="D43" s="104">
        <f>D24+D28+D29+D31+D30+D32+D33+D38</f>
        <v>570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570</v>
      </c>
      <c r="D44" s="103">
        <f>D43+D21+D19+D9</f>
        <v>570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4</v>
      </c>
      <c r="D71" s="105">
        <f>SUM(D72:D74)</f>
        <v>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4</v>
      </c>
      <c r="D72" s="108">
        <v>4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29</v>
      </c>
      <c r="D85" s="104">
        <f>SUM(D86:D90)+D94</f>
        <v>29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9</v>
      </c>
      <c r="D87" s="108">
        <v>9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9</v>
      </c>
      <c r="D89" s="108">
        <v>9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7</v>
      </c>
      <c r="D92" s="108">
        <v>7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111</v>
      </c>
      <c r="D95" s="108">
        <v>111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144</v>
      </c>
      <c r="D96" s="104">
        <f>D85+D80+D75+D71+D95</f>
        <v>144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144</v>
      </c>
      <c r="D97" s="104">
        <f>D96+D68+D66</f>
        <v>144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871</v>
      </c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 t="s">
        <v>864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5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ИНТРАНСМАШ ИНЖЕНЕРИНГ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663326</v>
      </c>
    </row>
    <row r="5" spans="1:9" ht="15">
      <c r="A5" s="501" t="s">
        <v>5</v>
      </c>
      <c r="B5" s="622" t="str">
        <f>'справка №1-БАЛАНС'!E5</f>
        <v>01.01.2010-30.06.2010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>
        <v>148</v>
      </c>
      <c r="G12" s="98"/>
      <c r="H12" s="98"/>
      <c r="I12" s="434">
        <f>F12+G12-H12</f>
        <v>148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>
        <v>1381</v>
      </c>
      <c r="G16" s="98"/>
      <c r="H16" s="98"/>
      <c r="I16" s="434">
        <f t="shared" si="0"/>
        <v>1381</v>
      </c>
    </row>
    <row r="17" spans="1:9" s="521" customFormat="1" ht="12">
      <c r="A17" s="91" t="s">
        <v>565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1529</v>
      </c>
      <c r="G17" s="85">
        <f t="shared" si="1"/>
        <v>0</v>
      </c>
      <c r="H17" s="85">
        <f t="shared" si="1"/>
        <v>0</v>
      </c>
      <c r="I17" s="434">
        <f t="shared" si="0"/>
        <v>1529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871</v>
      </c>
      <c r="F31" s="523"/>
      <c r="G31" s="523"/>
      <c r="H31" s="523"/>
      <c r="I31" s="523" t="s">
        <v>864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PageLayoutView="0" workbookViewId="0" topLeftCell="A140">
      <selection activeCell="A155" sqref="A15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ИНТРАНСМАШ ИНЖЕНЕРИНГ АД</v>
      </c>
      <c r="C5" s="628"/>
      <c r="D5" s="628"/>
      <c r="E5" s="570" t="s">
        <v>2</v>
      </c>
      <c r="F5" s="451">
        <f>'справка №1-БАЛАНС'!H3</f>
        <v>663326</v>
      </c>
    </row>
    <row r="6" spans="1:13" ht="15" customHeight="1">
      <c r="A6" s="27" t="s">
        <v>822</v>
      </c>
      <c r="B6" s="629" t="str">
        <f>'справка №1-БАЛАНС'!E5</f>
        <v>01.01.2010-30.06.2010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869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865</v>
      </c>
      <c r="B63" s="40"/>
      <c r="C63" s="441">
        <v>100</v>
      </c>
      <c r="D63" s="441"/>
      <c r="E63" s="441"/>
      <c r="F63" s="443">
        <f>C63-E63</f>
        <v>100</v>
      </c>
    </row>
    <row r="64" spans="1:6" ht="12.75">
      <c r="A64" s="36" t="s">
        <v>866</v>
      </c>
      <c r="B64" s="40"/>
      <c r="C64" s="441">
        <v>50</v>
      </c>
      <c r="D64" s="441"/>
      <c r="E64" s="441"/>
      <c r="F64" s="443">
        <f aca="true" t="shared" si="3" ref="F64:F75">C64-E64</f>
        <v>50</v>
      </c>
    </row>
    <row r="65" spans="1:6" ht="12.75">
      <c r="A65" s="36" t="s">
        <v>867</v>
      </c>
      <c r="B65" s="40"/>
      <c r="C65" s="441">
        <v>70431</v>
      </c>
      <c r="D65" s="441"/>
      <c r="E65" s="441"/>
      <c r="F65" s="443">
        <v>126775</v>
      </c>
    </row>
    <row r="66" spans="1:6" ht="12.75">
      <c r="A66" s="36" t="s">
        <v>868</v>
      </c>
      <c r="B66" s="37"/>
      <c r="C66" s="441">
        <v>20721</v>
      </c>
      <c r="D66" s="441"/>
      <c r="E66" s="441"/>
      <c r="F66" s="443">
        <f t="shared" si="3"/>
        <v>20721</v>
      </c>
    </row>
    <row r="67" spans="1:6" ht="12.75">
      <c r="A67" s="36">
        <v>7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8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9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10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11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12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13</v>
      </c>
      <c r="B73" s="37"/>
      <c r="C73" s="441"/>
      <c r="D73" s="441"/>
      <c r="E73" s="441"/>
      <c r="F73" s="443">
        <f t="shared" si="3"/>
        <v>0</v>
      </c>
    </row>
    <row r="74" spans="1:6" ht="12" customHeight="1">
      <c r="A74" s="36">
        <v>14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15</v>
      </c>
      <c r="B75" s="37"/>
      <c r="C75" s="441"/>
      <c r="D75" s="441"/>
      <c r="E75" s="441"/>
      <c r="F75" s="443">
        <f t="shared" si="3"/>
        <v>0</v>
      </c>
    </row>
    <row r="76" spans="1:16" ht="14.25" customHeight="1">
      <c r="A76" s="38" t="s">
        <v>838</v>
      </c>
      <c r="B76" s="39" t="s">
        <v>839</v>
      </c>
      <c r="C76" s="429">
        <f>SUM(C63:C75)</f>
        <v>91302</v>
      </c>
      <c r="D76" s="429"/>
      <c r="E76" s="429">
        <f>SUM(E63:E75)</f>
        <v>0</v>
      </c>
      <c r="F76" s="442">
        <f>SUM(F63:F75)</f>
        <v>147646</v>
      </c>
      <c r="G76" s="516"/>
      <c r="H76" s="516"/>
      <c r="I76" s="516"/>
      <c r="J76" s="516"/>
      <c r="K76" s="516"/>
      <c r="L76" s="516"/>
      <c r="M76" s="516"/>
      <c r="N76" s="516"/>
      <c r="O76" s="516"/>
      <c r="P76" s="516"/>
    </row>
    <row r="77" spans="1:16" ht="20.25" customHeight="1">
      <c r="A77" s="41" t="s">
        <v>840</v>
      </c>
      <c r="B77" s="39" t="s">
        <v>841</v>
      </c>
      <c r="C77" s="429">
        <f>C76+C61+C44+C27</f>
        <v>91302</v>
      </c>
      <c r="D77" s="429"/>
      <c r="E77" s="429">
        <f>E76+E61+E44+E27</f>
        <v>0</v>
      </c>
      <c r="F77" s="442">
        <f>F76+F61+F44+F27</f>
        <v>147646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6" ht="15" customHeight="1">
      <c r="A78" s="34" t="s">
        <v>842</v>
      </c>
      <c r="B78" s="39"/>
      <c r="C78" s="429"/>
      <c r="D78" s="429"/>
      <c r="E78" s="429"/>
      <c r="F78" s="442"/>
    </row>
    <row r="79" spans="1:6" ht="14.25" customHeight="1">
      <c r="A79" s="36" t="s">
        <v>829</v>
      </c>
      <c r="B79" s="40"/>
      <c r="C79" s="429"/>
      <c r="D79" s="429"/>
      <c r="E79" s="429"/>
      <c r="F79" s="442"/>
    </row>
    <row r="80" spans="1:6" ht="12.75">
      <c r="A80" s="36" t="s">
        <v>830</v>
      </c>
      <c r="B80" s="40"/>
      <c r="C80" s="441"/>
      <c r="D80" s="441"/>
      <c r="E80" s="441"/>
      <c r="F80" s="443">
        <f>C80-E80</f>
        <v>0</v>
      </c>
    </row>
    <row r="81" spans="1:6" ht="12.75">
      <c r="A81" s="36" t="s">
        <v>831</v>
      </c>
      <c r="B81" s="40"/>
      <c r="C81" s="441"/>
      <c r="D81" s="441"/>
      <c r="E81" s="441"/>
      <c r="F81" s="443">
        <f aca="true" t="shared" si="4" ref="F81:F94">C81-E81</f>
        <v>0</v>
      </c>
    </row>
    <row r="82" spans="1:6" ht="12.75">
      <c r="A82" s="36" t="s">
        <v>550</v>
      </c>
      <c r="B82" s="40"/>
      <c r="C82" s="441"/>
      <c r="D82" s="441"/>
      <c r="E82" s="441"/>
      <c r="F82" s="443">
        <f t="shared" si="4"/>
        <v>0</v>
      </c>
    </row>
    <row r="83" spans="1:6" ht="12.75">
      <c r="A83" s="36" t="s">
        <v>553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>
        <v>5</v>
      </c>
      <c r="B84" s="37"/>
      <c r="C84" s="441"/>
      <c r="D84" s="441"/>
      <c r="E84" s="441"/>
      <c r="F84" s="443">
        <f t="shared" si="4"/>
        <v>0</v>
      </c>
    </row>
    <row r="85" spans="1:6" ht="12.75">
      <c r="A85" s="36">
        <v>6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7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8</v>
      </c>
      <c r="B87" s="37"/>
      <c r="C87" s="441"/>
      <c r="D87" s="441"/>
      <c r="E87" s="441"/>
      <c r="F87" s="443">
        <f t="shared" si="4"/>
        <v>0</v>
      </c>
    </row>
    <row r="88" spans="1:6" ht="12" customHeight="1">
      <c r="A88" s="36">
        <v>9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10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11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12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13</v>
      </c>
      <c r="B92" s="37"/>
      <c r="C92" s="441"/>
      <c r="D92" s="441"/>
      <c r="E92" s="441"/>
      <c r="F92" s="443">
        <f t="shared" si="4"/>
        <v>0</v>
      </c>
    </row>
    <row r="93" spans="1:6" ht="12" customHeight="1">
      <c r="A93" s="36">
        <v>14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15</v>
      </c>
      <c r="B94" s="37"/>
      <c r="C94" s="441"/>
      <c r="D94" s="441"/>
      <c r="E94" s="441"/>
      <c r="F94" s="443">
        <f t="shared" si="4"/>
        <v>0</v>
      </c>
    </row>
    <row r="95" spans="1:16" ht="15" customHeight="1">
      <c r="A95" s="38" t="s">
        <v>565</v>
      </c>
      <c r="B95" s="39" t="s">
        <v>843</v>
      </c>
      <c r="C95" s="429">
        <f>SUM(C80:C94)</f>
        <v>0</v>
      </c>
      <c r="D95" s="429"/>
      <c r="E95" s="429">
        <f>SUM(E80:E94)</f>
        <v>0</v>
      </c>
      <c r="F95" s="442">
        <f>SUM(F80:F94)</f>
        <v>0</v>
      </c>
      <c r="G95" s="516"/>
      <c r="H95" s="516"/>
      <c r="I95" s="516"/>
      <c r="J95" s="516"/>
      <c r="K95" s="516"/>
      <c r="L95" s="516"/>
      <c r="M95" s="516"/>
      <c r="N95" s="516"/>
      <c r="O95" s="516"/>
      <c r="P95" s="516"/>
    </row>
    <row r="96" spans="1:6" ht="15.75" customHeight="1">
      <c r="A96" s="36" t="s">
        <v>833</v>
      </c>
      <c r="B96" s="40"/>
      <c r="C96" s="429"/>
      <c r="D96" s="429"/>
      <c r="E96" s="429"/>
      <c r="F96" s="442"/>
    </row>
    <row r="97" spans="1:6" ht="12.75">
      <c r="A97" s="36" t="s">
        <v>544</v>
      </c>
      <c r="B97" s="40"/>
      <c r="C97" s="441"/>
      <c r="D97" s="441"/>
      <c r="E97" s="441"/>
      <c r="F97" s="443">
        <f>C97-E97</f>
        <v>0</v>
      </c>
    </row>
    <row r="98" spans="1:6" ht="12.75">
      <c r="A98" s="36" t="s">
        <v>547</v>
      </c>
      <c r="B98" s="40"/>
      <c r="C98" s="441"/>
      <c r="D98" s="441"/>
      <c r="E98" s="441"/>
      <c r="F98" s="443">
        <f aca="true" t="shared" si="5" ref="F98:F111">C98-E98</f>
        <v>0</v>
      </c>
    </row>
    <row r="99" spans="1:6" ht="12.75">
      <c r="A99" s="36" t="s">
        <v>550</v>
      </c>
      <c r="B99" s="40"/>
      <c r="C99" s="441"/>
      <c r="D99" s="441"/>
      <c r="E99" s="441"/>
      <c r="F99" s="443">
        <f t="shared" si="5"/>
        <v>0</v>
      </c>
    </row>
    <row r="100" spans="1:6" ht="12.75">
      <c r="A100" s="36" t="s">
        <v>553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>
        <v>5</v>
      </c>
      <c r="B101" s="37"/>
      <c r="C101" s="441"/>
      <c r="D101" s="441"/>
      <c r="E101" s="441"/>
      <c r="F101" s="443">
        <f t="shared" si="5"/>
        <v>0</v>
      </c>
    </row>
    <row r="102" spans="1:6" ht="12.75">
      <c r="A102" s="36">
        <v>6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7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8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9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10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11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12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13</v>
      </c>
      <c r="B109" s="37"/>
      <c r="C109" s="441"/>
      <c r="D109" s="441"/>
      <c r="E109" s="441"/>
      <c r="F109" s="443">
        <f t="shared" si="5"/>
        <v>0</v>
      </c>
    </row>
    <row r="110" spans="1:6" ht="12" customHeight="1">
      <c r="A110" s="36">
        <v>14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15</v>
      </c>
      <c r="B111" s="37"/>
      <c r="C111" s="441"/>
      <c r="D111" s="441"/>
      <c r="E111" s="441"/>
      <c r="F111" s="443">
        <f t="shared" si="5"/>
        <v>0</v>
      </c>
    </row>
    <row r="112" spans="1:16" ht="11.25" customHeight="1">
      <c r="A112" s="38" t="s">
        <v>582</v>
      </c>
      <c r="B112" s="39" t="s">
        <v>844</v>
      </c>
      <c r="C112" s="429">
        <f>SUM(C97:C111)</f>
        <v>0</v>
      </c>
      <c r="D112" s="429"/>
      <c r="E112" s="429">
        <f>SUM(E97:E111)</f>
        <v>0</v>
      </c>
      <c r="F112" s="442">
        <f>SUM(F97:F111)</f>
        <v>0</v>
      </c>
      <c r="G112" s="516"/>
      <c r="H112" s="516"/>
      <c r="I112" s="516"/>
      <c r="J112" s="516"/>
      <c r="K112" s="516"/>
      <c r="L112" s="516"/>
      <c r="M112" s="516"/>
      <c r="N112" s="516"/>
      <c r="O112" s="516"/>
      <c r="P112" s="516"/>
    </row>
    <row r="113" spans="1:6" ht="15" customHeight="1">
      <c r="A113" s="36" t="s">
        <v>835</v>
      </c>
      <c r="B113" s="40"/>
      <c r="C113" s="429"/>
      <c r="D113" s="429"/>
      <c r="E113" s="429"/>
      <c r="F113" s="442"/>
    </row>
    <row r="114" spans="1:6" ht="12.75">
      <c r="A114" s="36" t="s">
        <v>544</v>
      </c>
      <c r="B114" s="40"/>
      <c r="C114" s="441"/>
      <c r="D114" s="441"/>
      <c r="E114" s="441"/>
      <c r="F114" s="443">
        <f>C114-E114</f>
        <v>0</v>
      </c>
    </row>
    <row r="115" spans="1:6" ht="12.75">
      <c r="A115" s="36" t="s">
        <v>547</v>
      </c>
      <c r="B115" s="40"/>
      <c r="C115" s="441"/>
      <c r="D115" s="441"/>
      <c r="E115" s="441"/>
      <c r="F115" s="443">
        <f aca="true" t="shared" si="6" ref="F115:F128">C115-E115</f>
        <v>0</v>
      </c>
    </row>
    <row r="116" spans="1:6" ht="12.75">
      <c r="A116" s="36" t="s">
        <v>550</v>
      </c>
      <c r="B116" s="40"/>
      <c r="C116" s="441"/>
      <c r="D116" s="441"/>
      <c r="E116" s="441"/>
      <c r="F116" s="443">
        <f t="shared" si="6"/>
        <v>0</v>
      </c>
    </row>
    <row r="117" spans="1:6" ht="12.75">
      <c r="A117" s="36" t="s">
        <v>553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>
        <v>5</v>
      </c>
      <c r="B118" s="37"/>
      <c r="C118" s="441"/>
      <c r="D118" s="441"/>
      <c r="E118" s="441"/>
      <c r="F118" s="443">
        <f t="shared" si="6"/>
        <v>0</v>
      </c>
    </row>
    <row r="119" spans="1:6" ht="12.75">
      <c r="A119" s="36">
        <v>6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7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8</v>
      </c>
      <c r="B121" s="37"/>
      <c r="C121" s="441"/>
      <c r="D121" s="441"/>
      <c r="E121" s="441"/>
      <c r="F121" s="443">
        <f t="shared" si="6"/>
        <v>0</v>
      </c>
    </row>
    <row r="122" spans="1:6" ht="12" customHeight="1">
      <c r="A122" s="36">
        <v>9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10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11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12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13</v>
      </c>
      <c r="B126" s="37"/>
      <c r="C126" s="441"/>
      <c r="D126" s="441"/>
      <c r="E126" s="441"/>
      <c r="F126" s="443">
        <f t="shared" si="6"/>
        <v>0</v>
      </c>
    </row>
    <row r="127" spans="1:6" ht="12" customHeight="1">
      <c r="A127" s="36">
        <v>14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15</v>
      </c>
      <c r="B128" s="37"/>
      <c r="C128" s="441"/>
      <c r="D128" s="441"/>
      <c r="E128" s="441"/>
      <c r="F128" s="443">
        <f t="shared" si="6"/>
        <v>0</v>
      </c>
    </row>
    <row r="129" spans="1:16" ht="15.75" customHeight="1">
      <c r="A129" s="38" t="s">
        <v>601</v>
      </c>
      <c r="B129" s="39" t="s">
        <v>845</v>
      </c>
      <c r="C129" s="429">
        <f>SUM(C114:C128)</f>
        <v>0</v>
      </c>
      <c r="D129" s="429"/>
      <c r="E129" s="429">
        <f>SUM(E114:E128)</f>
        <v>0</v>
      </c>
      <c r="F129" s="442">
        <f>SUM(F114:F128)</f>
        <v>0</v>
      </c>
      <c r="G129" s="516"/>
      <c r="H129" s="516"/>
      <c r="I129" s="516"/>
      <c r="J129" s="516"/>
      <c r="K129" s="516"/>
      <c r="L129" s="516"/>
      <c r="M129" s="516"/>
      <c r="N129" s="516"/>
      <c r="O129" s="516"/>
      <c r="P129" s="516"/>
    </row>
    <row r="130" spans="1:6" ht="12.75" customHeight="1">
      <c r="A130" s="36" t="s">
        <v>837</v>
      </c>
      <c r="B130" s="40"/>
      <c r="C130" s="429"/>
      <c r="D130" s="429"/>
      <c r="E130" s="429"/>
      <c r="F130" s="442"/>
    </row>
    <row r="131" spans="1:6" ht="12.75">
      <c r="A131" s="36" t="s">
        <v>544</v>
      </c>
      <c r="B131" s="40"/>
      <c r="C131" s="441"/>
      <c r="D131" s="441"/>
      <c r="E131" s="441"/>
      <c r="F131" s="443">
        <f>C131-E131</f>
        <v>0</v>
      </c>
    </row>
    <row r="132" spans="1:6" ht="12.75">
      <c r="A132" s="36" t="s">
        <v>547</v>
      </c>
      <c r="B132" s="40"/>
      <c r="C132" s="441"/>
      <c r="D132" s="441"/>
      <c r="E132" s="441"/>
      <c r="F132" s="443">
        <f aca="true" t="shared" si="7" ref="F132:F145">C132-E132</f>
        <v>0</v>
      </c>
    </row>
    <row r="133" spans="1:6" ht="12.75">
      <c r="A133" s="36" t="s">
        <v>550</v>
      </c>
      <c r="B133" s="40"/>
      <c r="C133" s="441"/>
      <c r="D133" s="441"/>
      <c r="E133" s="441"/>
      <c r="F133" s="443">
        <f t="shared" si="7"/>
        <v>0</v>
      </c>
    </row>
    <row r="134" spans="1:6" ht="12.75">
      <c r="A134" s="36" t="s">
        <v>553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>
        <v>5</v>
      </c>
      <c r="B135" s="37"/>
      <c r="C135" s="441"/>
      <c r="D135" s="441"/>
      <c r="E135" s="441"/>
      <c r="F135" s="443">
        <f t="shared" si="7"/>
        <v>0</v>
      </c>
    </row>
    <row r="136" spans="1:6" ht="12.75">
      <c r="A136" s="36">
        <v>6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7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8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9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10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11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12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13</v>
      </c>
      <c r="B143" s="37"/>
      <c r="C143" s="441"/>
      <c r="D143" s="441"/>
      <c r="E143" s="441"/>
      <c r="F143" s="443">
        <f t="shared" si="7"/>
        <v>0</v>
      </c>
    </row>
    <row r="144" spans="1:6" ht="12" customHeight="1">
      <c r="A144" s="36">
        <v>14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15</v>
      </c>
      <c r="B145" s="37"/>
      <c r="C145" s="441"/>
      <c r="D145" s="441"/>
      <c r="E145" s="441"/>
      <c r="F145" s="443">
        <f t="shared" si="7"/>
        <v>0</v>
      </c>
    </row>
    <row r="146" spans="1:16" ht="17.25" customHeight="1">
      <c r="A146" s="38" t="s">
        <v>838</v>
      </c>
      <c r="B146" s="39" t="s">
        <v>846</v>
      </c>
      <c r="C146" s="429">
        <f>SUM(C131:C145)</f>
        <v>0</v>
      </c>
      <c r="D146" s="429"/>
      <c r="E146" s="429">
        <f>SUM(E131:E145)</f>
        <v>0</v>
      </c>
      <c r="F146" s="442">
        <f>SUM(F131:F145)</f>
        <v>0</v>
      </c>
      <c r="G146" s="516"/>
      <c r="H146" s="516"/>
      <c r="I146" s="516"/>
      <c r="J146" s="516"/>
      <c r="K146" s="516"/>
      <c r="L146" s="516"/>
      <c r="M146" s="516"/>
      <c r="N146" s="516"/>
      <c r="O146" s="516"/>
      <c r="P146" s="516"/>
    </row>
    <row r="147" spans="1:16" ht="19.5" customHeight="1">
      <c r="A147" s="41" t="s">
        <v>847</v>
      </c>
      <c r="B147" s="39" t="s">
        <v>848</v>
      </c>
      <c r="C147" s="429">
        <f>C146+C129+C112+C95</f>
        <v>0</v>
      </c>
      <c r="D147" s="429"/>
      <c r="E147" s="429">
        <f>E146+E129+E112+E95</f>
        <v>0</v>
      </c>
      <c r="F147" s="442">
        <f>F146+F129+F112+F95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6" ht="19.5" customHeight="1">
      <c r="A148" s="42"/>
      <c r="B148" s="43"/>
      <c r="C148" s="44"/>
      <c r="D148" s="44"/>
      <c r="E148" s="44"/>
      <c r="F148" s="44"/>
    </row>
    <row r="149" spans="1:6" ht="12.75">
      <c r="A149" s="452" t="s">
        <v>874</v>
      </c>
      <c r="B149" s="453"/>
      <c r="C149" s="630" t="s">
        <v>872</v>
      </c>
      <c r="D149" s="630"/>
      <c r="E149" s="630"/>
      <c r="F149" s="630"/>
    </row>
    <row r="150" spans="1:6" ht="12.75">
      <c r="A150" s="517"/>
      <c r="B150" s="518"/>
      <c r="C150" s="517"/>
      <c r="D150" s="517"/>
      <c r="E150" s="517"/>
      <c r="F150" s="517"/>
    </row>
    <row r="151" spans="1:6" ht="12.75">
      <c r="A151" s="517"/>
      <c r="B151" s="518"/>
      <c r="C151" s="630" t="s">
        <v>873</v>
      </c>
      <c r="D151" s="630"/>
      <c r="E151" s="630"/>
      <c r="F151" s="630"/>
    </row>
    <row r="152" spans="3:5" ht="12.75">
      <c r="C152" s="517"/>
      <c r="E152" s="517"/>
    </row>
  </sheetData>
  <sheetProtection/>
  <mergeCells count="4">
    <mergeCell ref="B5:D5"/>
    <mergeCell ref="B6:C6"/>
    <mergeCell ref="C151:F151"/>
    <mergeCell ref="C149:F14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0:F94 C97:F111 C114:F128 C131:F145 C12:F26 C29:F43 C46:F60 C63:F7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2010-07-22T08:32:47Z</cp:lastPrinted>
  <dcterms:created xsi:type="dcterms:W3CDTF">2000-06-29T12:02:40Z</dcterms:created>
  <dcterms:modified xsi:type="dcterms:W3CDTF">2010-07-27T07:41:24Z</dcterms:modified>
  <cp:category/>
  <cp:version/>
  <cp:contentType/>
  <cp:contentStatus/>
</cp:coreProperties>
</file>