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<sst xmlns="http://schemas.openxmlformats.org/spreadsheetml/2006/main" count="1064" uniqueCount="883">
  <si>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</si>
  <si>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</si>
  <si>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</si>
  <si>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</si>
  <si>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</si>
  <si>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</si>
  <si>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</si>
  <si>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</si>
  <si>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</si>
  <si>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</si>
  <si>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</si>
  <si>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</si>
  <si>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</si>
  <si>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</si>
  <si>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</si>
  <si>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</si>
  <si>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</si>
  <si>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</si>
  <si>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</si>
  <si>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</si>
  <si>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</si>
  <si>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</si>
  <si>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</si>
  <si>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</si>
  <si>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</si>
  <si>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</si>
  <si>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</si>
  <si>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</si>
  <si>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</si>
  <si>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</si>
  <si>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</si>
  <si>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</si>
  <si>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</si>
  <si>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</si>
  <si>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</si>
  <si>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</si>
  <si>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</si>
  <si>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</si>
  <si>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</si>
  <si>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</si>
  <si>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</si>
  <si>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</si>
  <si>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</si>
  <si>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</si>
  <si>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</si>
  <si>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</si>
  <si>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</si>
  <si>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</si>
  <si>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</si>
  <si>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</si>
  <si>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</si>
  <si>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</si>
  <si>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</si>
  <si>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</si>
  <si>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</si>
  <si>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</si>
  <si>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</si>
  <si>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</si>
  <si>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</si>
  <si>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</si>
  <si>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</si>
  <si>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</si>
  <si>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</si>
  <si>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</si>
  <si>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</si>
  <si>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</si>
  <si>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</si>
  <si>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</si>
  <si>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</si>
  <si>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</si>
  <si>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</si>
  <si>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</si>
  <si>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</si>
  <si>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</si>
  <si>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</si>
  <si>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</si>
  <si>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</si>
  <si>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</si>
  <si>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</si>
  <si>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</si>
  <si>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</si>
  <si>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</si>
  <si>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</si>
  <si>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</si>
  <si>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</si>
  <si>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</si>
  <si>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</si>
  <si>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</si>
  <si>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</si>
  <si>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</si>
  <si>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</si>
  <si>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</si>
  <si>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</si>
  <si>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</si>
  <si>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</si>
  <si>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</si>
  <si>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</si>
  <si>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</si>
  <si>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</si>
  <si>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</si>
  <si>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</si>
  <si>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</si>
  <si>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</si>
  <si>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</si>
  <si>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</si>
  <si>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</si>
  <si>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</si>
  <si>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</si>
  <si>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</si>
  <si>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</si>
  <si>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</si>
  <si>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</si>
  <si>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</si>
  <si>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</si>
  <si>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</si>
  <si>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</si>
  <si>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</si>
  <si>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</si>
  <si>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</si>
  <si>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</si>
  <si>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</si>
  <si>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</si>
  <si>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</si>
  <si>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</si>
  <si>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</si>
  <si>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</si>
  <si>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</si>
  <si>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</si>
  <si>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</si>
  <si>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</si>
  <si>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</si>
  <si>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</si>
  <si>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</si>
  <si>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</si>
  <si>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</si>
  <si>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</si>
  <si>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</si>
  <si>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</si>
  <si>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</si>
  <si>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</si>
  <si>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</si>
  <si>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</si>
  <si>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</si>
  <si>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</si>
  <si>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</si>
  <si>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</si>
  <si>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</si>
  <si>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</si>
  <si>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</si>
  <si>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</si>
  <si>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</si>
  <si>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</si>
  <si>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</si>
  <si>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</si>
  <si>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</si>
  <si>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</si>
  <si>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</si>
  <si>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</si>
  <si>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</si>
  <si>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</si>
  <si>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</si>
  <si>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</si>
  <si>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</si>
  <si>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</si>
  <si>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</si>
  <si>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</si>
  <si>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</si>
  <si>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</si>
  <si>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</si>
  <si>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</si>
  <si>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</si>
  <si>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</si>
  <si>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</si>
  <si>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</si>
  <si>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</si>
  <si>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</si>
  <si>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</si>
  <si>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</si>
  <si>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</si>
  <si>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</si>
  <si>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</si>
  <si>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</si>
  <si>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</si>
  <si>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</si>
  <si>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</si>
  <si>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</si>
  <si>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</si>
  <si>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</si>
  <si>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</si>
  <si>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</si>
  <si>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</si>
  <si>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</si>
  <si>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</si>
  <si>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</si>
  <si>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</si>
  <si>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</si>
  <si>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</si>
  <si>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</si>
  <si>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</si>
  <si>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</si>
  <si>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</si>
  <si>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</si>
  <si>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</si>
  <si>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</si>
  <si>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</si>
  <si>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</si>
  <si>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</si>
  <si>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</si>
  <si>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</si>
  <si>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</si>
  <si>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</si>
  <si>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</si>
  <si>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</si>
  <si>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</si>
  <si>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</si>
  <si>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</si>
  <si>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</si>
  <si>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</si>
  <si>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</si>
  <si>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</si>
  <si>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</si>
  <si>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</si>
  <si>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</si>
  <si>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</si>
  <si>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</si>
  <si>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</si>
  <si>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</si>
  <si>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</si>
  <si>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</si>
  <si>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</si>
  <si>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</si>
  <si>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</si>
  <si>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</si>
  <si>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</si>
  <si>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</si>
  <si>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</si>
  <si>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</si>
  <si>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</si>
  <si>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</si>
  <si>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</si>
  <si>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</si>
  <si>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</si>
  <si>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</si>
  <si>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</si>
  <si>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</si>
  <si>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</si>
  <si>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</si>
  <si>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</si>
  <si>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</si>
  <si>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</si>
  <si>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</si>
  <si>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</si>
  <si>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</si>
  <si>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</si>
  <si>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</si>
  <si>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</si>
  <si>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</si>
  <si>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</si>
  <si>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</si>
  <si>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</si>
  <si>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</si>
  <si>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</si>
  <si>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</si>
  <si>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</si>
  <si>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</si>
  <si>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</si>
  <si>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</si>
  <si>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</si>
  <si>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</si>
  <si>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</si>
  <si>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</si>
  <si>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</si>
  <si>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</si>
  <si>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</si>
  <si>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</si>
  <si>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</si>
  <si>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</si>
  <si>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</si>
  <si>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</si>
  <si>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</si>
  <si>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</si>
  <si>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</si>
  <si>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</si>
  <si>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</si>
  <si>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</si>
  <si>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</si>
  <si>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</si>
  <si>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</si>
  <si>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</si>
  <si>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</si>
  <si>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</si>
  <si>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</si>
  <si>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</si>
  <si>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</si>
  <si>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</si>
  <si>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</si>
  <si>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</si>
  <si>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</si>
  <si>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</si>
  <si>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</si>
  <si>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</si>
  <si>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</si>
  <si>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</si>
  <si>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</si>
  <si>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</si>
  <si>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</si>
  <si>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</si>
  <si>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</si>
  <si>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</si>
  <si>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</si>
  <si>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</si>
  <si>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</si>
  <si>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</si>
  <si>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</si>
  <si>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</si>
  <si>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</si>
  <si>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</si>
  <si>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</si>
  <si>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</si>
  <si>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</si>
  <si>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</si>
  <si>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</si>
  <si>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</si>
  <si>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</si>
  <si>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</si>
  <si>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</si>
  <si>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</si>
  <si>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</si>
  <si>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</si>
  <si>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</si>
  <si>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</si>
  <si>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</si>
  <si>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</si>
  <si>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</si>
  <si>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</si>
  <si>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</si>
  <si>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</si>
  <si>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</si>
  <si>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</si>
  <si>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</si>
  <si>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</si>
  <si>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</si>
  <si>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</si>
  <si>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</si>
  <si>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</si>
  <si>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</si>
  <si>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</si>
  <si>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</si>
  <si>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</si>
  <si>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</si>
  <si>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</si>
  <si>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</si>
  <si>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</si>
  <si>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</si>
  <si>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</si>
  <si>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</si>
  <si>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</si>
  <si>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</si>
  <si>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</si>
  <si>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</si>
  <si>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</si>
  <si>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</si>
  <si>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</si>
  <si>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</si>
  <si>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</si>
  <si>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</si>
  <si>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</si>
  <si>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</si>
  <si>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</si>
  <si>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</si>
  <si>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</si>
  <si>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</si>
  <si>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</si>
  <si>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</si>
  <si>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</si>
  <si>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</si>
  <si>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</si>
  <si>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</si>
  <si>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</si>
  <si>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</si>
  <si>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</si>
  <si>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</si>
  <si>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</si>
  <si>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</si>
  <si>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</si>
  <si>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</si>
  <si>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</si>
  <si>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</si>
  <si>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</si>
  <si>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</si>
  <si>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</si>
  <si>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</si>
  <si>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</si>
  <si>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</si>
  <si>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</si>
  <si>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</si>
  <si>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</si>
  <si>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</si>
  <si>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</si>
  <si>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</si>
  <si>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</si>
  <si>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</si>
  <si>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</si>
  <si>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</si>
  <si>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</si>
  <si>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</si>
  <si>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</si>
  <si>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</si>
  <si>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</si>
  <si>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</si>
  <si>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</si>
  <si>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</si>
  <si>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</si>
  <si>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</si>
  <si>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</si>
  <si>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</si>
  <si>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</si>
  <si>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</si>
  <si>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</si>
  <si>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</si>
  <si>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</si>
  <si>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</si>
  <si>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</si>
  <si>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</si>
  <si>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</si>
  <si>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</si>
  <si>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</si>
  <si>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</si>
  <si>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</si>
  <si>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</si>
  <si>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</si>
  <si>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</si>
  <si>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</si>
  <si>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</si>
  <si>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</si>
  <si>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</si>
  <si>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</si>
  <si>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</si>
  <si>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</si>
  <si>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</si>
  <si>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</si>
  <si>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</si>
  <si>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</si>
  <si>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</si>
  <si>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</si>
  <si>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</si>
  <si>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</si>
  <si>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</si>
  <si>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</si>
  <si>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</si>
  <si>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</si>
  <si>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</si>
  <si>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</si>
  <si>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</si>
  <si>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</si>
  <si>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</si>
  <si>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</si>
  <si>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</si>
  <si>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</si>
  <si>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</si>
  <si>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</si>
  <si>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</si>
  <si>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</si>
  <si>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</si>
  <si>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</si>
  <si>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</si>
  <si>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</si>
  <si>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</si>
  <si>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</si>
  <si>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</si>
  <si>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</si>
  <si>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</si>
  <si>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</si>
  <si>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</si>
  <si>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</si>
  <si>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</si>
  <si>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</si>
  <si>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</si>
  <si>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</si>
  <si>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</si>
  <si>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</si>
  <si>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</si>
  <si>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</si>
  <si>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</si>
  <si>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</si>
  <si>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</si>
  <si>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</si>
  <si>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</si>
  <si>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</si>
  <si>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</si>
  <si>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</si>
  <si>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</si>
  <si>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</si>
  <si>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</si>
  <si>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</si>
  <si>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</si>
  <si>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</si>
  <si>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</si>
  <si>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</si>
  <si>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</si>
  <si>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</si>
  <si>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</si>
  <si>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</si>
  <si>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</si>
  <si>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</si>
  <si>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</si>
  <si>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</si>
  <si>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</si>
  <si>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</si>
  <si>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</si>
  <si>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</si>
  <si>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</si>
  <si>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</si>
  <si>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</si>
  <si>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</si>
  <si>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</si>
  <si>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</si>
  <si>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</si>
  <si>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</si>
  <si>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</si>
  <si>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</si>
  <si>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</si>
  <si>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</si>
  <si>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</si>
  <si>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</si>
  <si>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</si>
  <si>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</si>
  <si>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</si>
  <si>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</si>
  <si>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</si>
  <si>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</si>
  <si>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</si>
  <si>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</si>
  <si>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</si>
  <si>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</si>
  <si>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</si>
  <si>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</si>
  <si>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</si>
  <si>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</si>
  <si>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</si>
  <si>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</si>
  <si>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</si>
  <si>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</si>
  <si>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</si>
  <si>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</si>
  <si>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</si>
  <si>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</si>
  <si>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</si>
  <si>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</si>
  <si>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</si>
  <si>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</si>
  <si>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</si>
  <si>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</si>
  <si>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</si>
  <si>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</si>
  <si>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</si>
  <si>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</si>
  <si>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</si>
  <si>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</si>
  <si>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</si>
  <si>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</si>
  <si>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</si>
  <si>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</si>
  <si>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</si>
  <si>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</si>
  <si>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</si>
  <si>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</si>
  <si>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</si>
  <si>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</si>
  <si>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</si>
  <si>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</si>
  <si>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</si>
  <si>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</si>
  <si>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</si>
  <si>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</si>
  <si>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</si>
  <si>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</si>
  <si>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</si>
  <si>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</si>
  <si>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</si>
  <si>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</si>
  <si>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</si>
  <si>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</si>
  <si>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</si>
  <si>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</si>
  <si>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</si>
  <si>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</si>
  <si>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</si>
  <si>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</si>
  <si>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</si>
  <si>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</si>
  <si>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</si>
  <si>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</si>
  <si>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</si>
  <si>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</si>
  <si>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</si>
  <si>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</si>
  <si>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</si>
  <si>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</si>
  <si>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</si>
  <si>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</si>
  <si>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</si>
  <si>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</si>
  <si>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</si>
  <si>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</si>
  <si>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</si>
  <si>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</si>
  <si>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</si>
  <si>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</si>
  <si>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</si>
  <si>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</si>
  <si>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</si>
  <si>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</si>
  <si>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</si>
  <si>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</si>
  <si>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</si>
  <si>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</si>
  <si>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</si>
  <si>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</si>
  <si>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</si>
  <si>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</si>
  <si>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</si>
  <si>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</si>
  <si>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</si>
  <si>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</si>
  <si>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</si>
  <si>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</si>
  <si>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</si>
  <si>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</si>
  <si>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</si>
  <si>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</si>
  <si>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</si>
  <si>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</si>
  <si>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</si>
  <si>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</si>
  <si>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</si>
  <si>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</si>
  <si>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</si>
  <si>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</si>
  <si>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</si>
  <si>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</si>
  <si>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</si>
  <si>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</si>
  <si>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</si>
  <si>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</si>
  <si>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</si>
  <si>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</si>
  <si>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</si>
  <si>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</si>
  <si>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</si>
  <si>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</si>
  <si>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</si>
  <si>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</si>
  <si>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</si>
  <si>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</si>
  <si>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</si>
  <si>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</si>
  <si>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</si>
  <si>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</si>
  <si>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</si>
  <si>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</si>
  <si>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</si>
  <si>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</si>
  <si>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</si>
  <si>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</si>
  <si>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</si>
  <si>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</si>
  <si>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</si>
  <si>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</si>
  <si>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</si>
  <si>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</si>
  <si>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</si>
  <si>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</si>
  <si>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</si>
  <si>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</si>
  <si>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</si>
  <si>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</si>
  <si>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</si>
  <si>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</si>
  <si>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</si>
  <si>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</si>
  <si>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</si>
  <si>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</si>
  <si>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</si>
  <si>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</si>
  <si>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</si>
  <si>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</si>
  <si>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</si>
  <si>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</si>
  <si>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</si>
  <si>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</si>
  <si>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</si>
  <si>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</si>
  <si>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</si>
  <si>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</si>
  <si>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</si>
  <si>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</si>
  <si>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</si>
  <si>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</si>
  <si>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</si>
  <si>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</si>
  <si>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</si>
  <si>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</si>
  <si>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</si>
  <si>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</si>
  <si>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</si>
  <si>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</si>
  <si>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</si>
  <si>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</si>
  <si>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</si>
  <si>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</si>
  <si>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</si>
  <si>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</si>
  <si>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</si>
  <si>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</si>
  <si>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</si>
  <si>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</si>
  <si>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</si>
  <si>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</si>
  <si>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</si>
  <si>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</si>
  <si>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</si>
  <si>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</si>
  <si>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</si>
  <si>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</si>
  <si>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</si>
  <si>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</si>
  <si>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</si>
  <si>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</si>
  <si>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</si>
  <si>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</si>
  <si>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</si>
  <si>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</si>
  <si>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</si>
  <si>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</si>
  <si>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</si>
  <si>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</si>
  <si>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</si>
  <si>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</si>
  <si>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</si>
  <si>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</si>
  <si>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</si>
  <si>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</si>
  <si>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</si>
  <si>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</si>
  <si>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</si>
  <si>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</si>
  <si>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</si>
  <si>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</si>
  <si>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</si>
  <si>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</si>
  <si>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</si>
  <si>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</si>
  <si>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</si>
  <si>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</si>
  <si>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</si>
  <si>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</si>
  <si>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</si>
  <si>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</si>
  <si>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</si>
  <si>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</si>
  <si>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</si>
  <si>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</si>
  <si>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</si>
  <si>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</si>
  <si>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</si>
  <si>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</si>
  <si>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</si>
  <si>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</si>
  <si>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</si>
  <si>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</si>
  <si>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</si>
  <si>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</si>
  <si>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</si>
  <si>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</si>
  <si>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</si>
  <si>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</si>
  <si>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</si>
  <si>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</si>
  <si>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</si>
  <si>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</si>
  <si>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</si>
  <si>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</si>
  <si>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</si>
  <si>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</si>
  <si>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</si>
  <si>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</si>
  <si>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</si>
  <si>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</si>
  <si>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</si>
  <si>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</si>
  <si>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</si>
  <si>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</si>
  <si>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</si>
  <si>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</si>
  <si>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</si>
  <si>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</si>
  <si>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</si>
  <si>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</si>
  <si>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</si>
  <si>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</si>
  <si>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</si>
  <si>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</si>
  <si>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</si>
  <si>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</si>
  <si>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</si>
  <si>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</si>
  <si>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</si>
  <si>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</si>
  <si>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</si>
  <si>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</si>
  <si>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</si>
  <si>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</si>
  <si>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</si>
  <si>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</si>
  <si>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</si>
  <si>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</si>
  <si>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</si>
  <si>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</si>
  <si>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</si>
  <si>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</si>
  <si>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</si>
  <si>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</si>
  <si>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</si>
  <si>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</si>
  <si>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</si>
  <si>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</si>
  <si>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</si>
  <si>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</si>
  <si>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</si>
  <si>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</si>
  <si>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</si>
  <si>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</si>
  <si>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</si>
  <si>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</si>
  <si>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</si>
  <si>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</si>
  <si>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</si>
  <si>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</si>
  <si>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</si>
  <si>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</si>
  <si>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</si>
  <si>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</si>
  <si>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</si>
  <si>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</si>
  <si>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</si>
  <si>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</si>
  <si>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</si>
  <si>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</si>
  <si>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</si>
  <si>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</si>
  <si>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</si>
  <si>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</si>
  <si>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</si>
  <si>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</si>
  <si>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</si>
  <si>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</si>
  <si>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</si>
  <si>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</si>
  <si>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</si>
  <si>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</si>
  <si>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</si>
  <si>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</si>
  <si>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</si>
  <si>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</si>
  <si>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</si>
  <si>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</si>
  <si>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</si>
  <si>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</si>
  <si>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</si>
  <si>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</si>
  <si>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</si>
  <si>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</si>
  <si>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</si>
  <si>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период:30.09.2008 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</si>
  <si>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31.12.2009 г.</t>
  </si>
  <si>
    <t>Дата на съставяне: 26.01.2010</t>
  </si>
  <si>
    <t xml:space="preserve">Дата на съставяне: 26.01.2010 г.                                    </t>
  </si>
  <si>
    <t xml:space="preserve">Дата  на съставяне:.26.01.2010 г.............                                                                                                                                </t>
  </si>
  <si>
    <t xml:space="preserve">Дата на съставяне:26.01.2010 г.………………..                         </t>
  </si>
  <si>
    <t>Дата на съставяне:26.01.2010 г.</t>
  </si>
  <si>
    <r>
      <t>Дата на съставяне:.26.01.2010 г.</t>
    </r>
    <r>
      <rPr>
        <sz val="10"/>
        <rFont val="Times New Roman"/>
        <family val="1"/>
      </rPr>
      <t>…………………………………..</t>
    </r>
  </si>
  <si>
    <t>Дата на съставяне:.26.01.2010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</si>
</sst>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  <numFmt numFmtId="188" formatCode="0.00000"/>
    <numFmt numFmtId="189" formatCode="0.00000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6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6" fontId="5" fillId="0" borderId="1" xfId="24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B43">
      <selection activeCell="G71" activeCellId="1" sqref="G55 G7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872</v>
      </c>
      <c r="F3" s="217" t="s">
        <v>2</v>
      </c>
      <c r="G3" s="172"/>
      <c r="H3" s="461">
        <v>123028180</v>
      </c>
    </row>
    <row r="4" spans="1:8" ht="15">
      <c r="A4" s="584" t="s">
        <v>3</v>
      </c>
      <c r="B4" s="590"/>
      <c r="C4" s="590"/>
      <c r="D4" s="590"/>
      <c r="E4" s="504" t="s">
        <v>873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1124</v>
      </c>
      <c r="E11" s="237" t="s">
        <v>22</v>
      </c>
      <c r="F11" s="242" t="s">
        <v>23</v>
      </c>
      <c r="G11" s="152">
        <v>13018</v>
      </c>
      <c r="H11" s="152">
        <v>13018</v>
      </c>
    </row>
    <row r="12" spans="1:8" ht="15">
      <c r="A12" s="235" t="s">
        <v>24</v>
      </c>
      <c r="B12" s="241" t="s">
        <v>25</v>
      </c>
      <c r="C12" s="151">
        <v>11347</v>
      </c>
      <c r="D12" s="151">
        <v>11773</v>
      </c>
      <c r="E12" s="237" t="s">
        <v>26</v>
      </c>
      <c r="F12" s="242" t="s">
        <v>27</v>
      </c>
      <c r="G12" s="153">
        <v>13018</v>
      </c>
      <c r="H12" s="153">
        <v>13018</v>
      </c>
    </row>
    <row r="13" spans="1:8" ht="15">
      <c r="A13" s="235" t="s">
        <v>28</v>
      </c>
      <c r="B13" s="241" t="s">
        <v>29</v>
      </c>
      <c r="C13" s="151">
        <v>15476</v>
      </c>
      <c r="D13" s="151">
        <v>14754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1769</v>
      </c>
      <c r="D14" s="151">
        <v>1647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410</v>
      </c>
      <c r="D15" s="151">
        <v>568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196</v>
      </c>
      <c r="D16" s="151">
        <v>275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1616</v>
      </c>
      <c r="D17" s="151">
        <v>281</v>
      </c>
      <c r="E17" s="243" t="s">
        <v>46</v>
      </c>
      <c r="F17" s="245" t="s">
        <v>47</v>
      </c>
      <c r="G17" s="154">
        <f>G11+G14+G15+G16</f>
        <v>13018</v>
      </c>
      <c r="H17" s="154">
        <f>H11+H14+H15+H16</f>
        <v>13018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31942</v>
      </c>
      <c r="D19" s="155">
        <f>SUM(D11:D18)</f>
        <v>30422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11858</v>
      </c>
      <c r="H20" s="158">
        <v>12385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2936</v>
      </c>
      <c r="H21" s="156">
        <f>SUM(H22:H24)</f>
        <v>2936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22</v>
      </c>
      <c r="D23" s="151">
        <v>28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319</v>
      </c>
      <c r="D24" s="151">
        <v>705</v>
      </c>
      <c r="E24" s="237" t="s">
        <v>72</v>
      </c>
      <c r="F24" s="242" t="s">
        <v>73</v>
      </c>
      <c r="G24" s="152">
        <v>1606</v>
      </c>
      <c r="H24" s="152">
        <v>1606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14794</v>
      </c>
      <c r="H25" s="154">
        <f>H19+H20+H21</f>
        <v>15321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29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341</v>
      </c>
      <c r="D27" s="155">
        <f>SUM(D23:D26)</f>
        <v>762</v>
      </c>
      <c r="E27" s="253" t="s">
        <v>83</v>
      </c>
      <c r="F27" s="242" t="s">
        <v>84</v>
      </c>
      <c r="G27" s="154">
        <f>SUM(G28:G30)</f>
        <v>9872</v>
      </c>
      <c r="H27" s="154">
        <f>SUM(H28:H30)</f>
        <v>3520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9872</v>
      </c>
      <c r="H28" s="152">
        <v>3520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38</v>
      </c>
      <c r="H31" s="152">
        <v>6627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9910</v>
      </c>
      <c r="H33" s="154">
        <f>H27+H31+H32</f>
        <v>10147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37722</v>
      </c>
      <c r="H36" s="154">
        <f>H25+H17+H33</f>
        <v>38486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3625</v>
      </c>
      <c r="H44" s="152">
        <v>4685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22</v>
      </c>
      <c r="H46" s="152">
        <v>586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300</v>
      </c>
      <c r="H48" s="152">
        <v>226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3947</v>
      </c>
      <c r="H49" s="154">
        <f>SUM(H43:H48)</f>
        <v>5497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591</v>
      </c>
      <c r="H53" s="152">
        <v>591</v>
      </c>
    </row>
    <row r="54" spans="1:8" ht="15">
      <c r="A54" s="235" t="s">
        <v>166</v>
      </c>
      <c r="B54" s="249" t="s">
        <v>167</v>
      </c>
      <c r="C54" s="151">
        <v>48</v>
      </c>
      <c r="D54" s="151">
        <v>48</v>
      </c>
      <c r="E54" s="237" t="s">
        <v>168</v>
      </c>
      <c r="F54" s="245" t="s">
        <v>169</v>
      </c>
      <c r="G54" s="152">
        <v>497</v>
      </c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32347</v>
      </c>
      <c r="D55" s="155">
        <f>D19+D20+D21+D27+D32+D45+D51+D53+D54</f>
        <v>31248</v>
      </c>
      <c r="E55" s="237" t="s">
        <v>172</v>
      </c>
      <c r="F55" s="261" t="s">
        <v>173</v>
      </c>
      <c r="G55" s="154">
        <f>G49+G51+G52+G53+G54</f>
        <v>5035</v>
      </c>
      <c r="H55" s="154">
        <f>H49+H51+H52+H53+H54</f>
        <v>6088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5190</v>
      </c>
      <c r="D58" s="151">
        <v>7892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507</v>
      </c>
      <c r="D59" s="151">
        <v>230</v>
      </c>
      <c r="E59" s="251" t="s">
        <v>181</v>
      </c>
      <c r="F59" s="242" t="s">
        <v>182</v>
      </c>
      <c r="G59" s="152">
        <v>1860</v>
      </c>
      <c r="H59" s="152">
        <v>2741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34</v>
      </c>
      <c r="H60" s="152">
        <v>146</v>
      </c>
    </row>
    <row r="61" spans="1:18" ht="15">
      <c r="A61" s="235" t="s">
        <v>187</v>
      </c>
      <c r="B61" s="244" t="s">
        <v>188</v>
      </c>
      <c r="C61" s="151">
        <v>2200</v>
      </c>
      <c r="D61" s="151">
        <v>3453</v>
      </c>
      <c r="E61" s="243" t="s">
        <v>189</v>
      </c>
      <c r="F61" s="272" t="s">
        <v>190</v>
      </c>
      <c r="G61" s="154">
        <f>SUM(G62:G68)</f>
        <v>5487</v>
      </c>
      <c r="H61" s="154">
        <f>SUM(H62:H68)</f>
        <v>8167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307</v>
      </c>
      <c r="H62" s="152">
        <v>458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561</v>
      </c>
      <c r="H63" s="152">
        <v>542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7897</v>
      </c>
      <c r="D64" s="155">
        <f>SUM(D58:D63)</f>
        <v>11575</v>
      </c>
      <c r="E64" s="237" t="s">
        <v>200</v>
      </c>
      <c r="F64" s="242" t="s">
        <v>201</v>
      </c>
      <c r="G64" s="152">
        <v>3291</v>
      </c>
      <c r="H64" s="152">
        <v>5289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57</v>
      </c>
      <c r="H65" s="152">
        <v>53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954</v>
      </c>
      <c r="H66" s="152">
        <v>1198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262</v>
      </c>
      <c r="H67" s="152">
        <v>355</v>
      </c>
    </row>
    <row r="68" spans="1:8" ht="15">
      <c r="A68" s="235" t="s">
        <v>211</v>
      </c>
      <c r="B68" s="241" t="s">
        <v>212</v>
      </c>
      <c r="C68" s="151">
        <v>2873</v>
      </c>
      <c r="D68" s="151">
        <v>6970</v>
      </c>
      <c r="E68" s="237" t="s">
        <v>213</v>
      </c>
      <c r="F68" s="242" t="s">
        <v>214</v>
      </c>
      <c r="G68" s="152">
        <v>55</v>
      </c>
      <c r="H68" s="152">
        <v>272</v>
      </c>
    </row>
    <row r="69" spans="1:8" ht="15">
      <c r="A69" s="235" t="s">
        <v>215</v>
      </c>
      <c r="B69" s="241" t="s">
        <v>216</v>
      </c>
      <c r="C69" s="151">
        <v>1763</v>
      </c>
      <c r="D69" s="151">
        <v>3401</v>
      </c>
      <c r="E69" s="251" t="s">
        <v>78</v>
      </c>
      <c r="F69" s="242" t="s">
        <v>217</v>
      </c>
      <c r="G69" s="152">
        <v>3</v>
      </c>
      <c r="H69" s="152">
        <v>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3</v>
      </c>
      <c r="E71" s="253" t="s">
        <v>46</v>
      </c>
      <c r="F71" s="273" t="s">
        <v>224</v>
      </c>
      <c r="G71" s="161">
        <f>G59+G60+G61+G69+G70</f>
        <v>7384</v>
      </c>
      <c r="H71" s="161">
        <f>H59+H60+H61+H69+H70</f>
        <v>11059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690</v>
      </c>
      <c r="D72" s="151">
        <v>865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80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5328</v>
      </c>
      <c r="D75" s="155">
        <f>SUM(D67:D74)</f>
        <v>11319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7384</v>
      </c>
      <c r="H79" s="162">
        <f>H71+H74+H75+H76</f>
        <v>11059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3069</v>
      </c>
      <c r="D88" s="151">
        <v>1405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1460</v>
      </c>
      <c r="D89" s="151">
        <v>55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4537</v>
      </c>
      <c r="D91" s="155">
        <f>SUM(D87:D90)</f>
        <v>1471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32</v>
      </c>
      <c r="D92" s="151">
        <v>20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17794</v>
      </c>
      <c r="D93" s="155">
        <f>D64+D75+D84+D91+D92</f>
        <v>24385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50141</v>
      </c>
      <c r="D94" s="164">
        <f>D93+D55</f>
        <v>55633</v>
      </c>
      <c r="E94" s="449" t="s">
        <v>270</v>
      </c>
      <c r="F94" s="289" t="s">
        <v>271</v>
      </c>
      <c r="G94" s="165">
        <f>G36+G39+G55+G79</f>
        <v>50141</v>
      </c>
      <c r="H94" s="165">
        <f>H36+H39+H55+H79</f>
        <v>55633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856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1" sqref="C1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"М+С ХИДРАВЛИК" АД гр.КАЗАНЛЪК</v>
      </c>
      <c r="C2" s="581"/>
      <c r="D2" s="581"/>
      <c r="E2" s="581"/>
      <c r="F2" s="583" t="s">
        <v>2</v>
      </c>
      <c r="G2" s="583"/>
      <c r="H2" s="526">
        <f>'справка №1-БАЛАНС'!H3</f>
        <v>123028180</v>
      </c>
    </row>
    <row r="3" spans="1:8" ht="15">
      <c r="A3" s="467" t="s">
        <v>275</v>
      </c>
      <c r="B3" s="581" t="str">
        <f>'справка №1-БАЛАНС'!E4</f>
        <v>Неконсолидиран</v>
      </c>
      <c r="C3" s="581"/>
      <c r="D3" s="581"/>
      <c r="E3" s="58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2" t="str">
        <f>'справка №1-БАЛАНС'!E5</f>
        <v>31.12.2009 г.</v>
      </c>
      <c r="C4" s="582"/>
      <c r="D4" s="582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17105</v>
      </c>
      <c r="D9" s="46">
        <v>43304</v>
      </c>
      <c r="E9" s="298" t="s">
        <v>285</v>
      </c>
      <c r="F9" s="549" t="s">
        <v>286</v>
      </c>
      <c r="G9" s="550">
        <v>37711</v>
      </c>
      <c r="H9" s="550">
        <v>78822</v>
      </c>
    </row>
    <row r="10" spans="1:8" ht="12">
      <c r="A10" s="298" t="s">
        <v>287</v>
      </c>
      <c r="B10" s="299" t="s">
        <v>288</v>
      </c>
      <c r="C10" s="46">
        <v>3162</v>
      </c>
      <c r="D10" s="46">
        <v>4197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6572</v>
      </c>
      <c r="D11" s="46">
        <v>5796</v>
      </c>
      <c r="E11" s="300" t="s">
        <v>293</v>
      </c>
      <c r="F11" s="549" t="s">
        <v>294</v>
      </c>
      <c r="G11" s="550">
        <v>78</v>
      </c>
      <c r="H11" s="550">
        <v>156</v>
      </c>
    </row>
    <row r="12" spans="1:8" ht="12">
      <c r="A12" s="298" t="s">
        <v>295</v>
      </c>
      <c r="B12" s="299" t="s">
        <v>296</v>
      </c>
      <c r="C12" s="46">
        <v>7418</v>
      </c>
      <c r="D12" s="46">
        <v>13534</v>
      </c>
      <c r="E12" s="300" t="s">
        <v>78</v>
      </c>
      <c r="F12" s="549" t="s">
        <v>297</v>
      </c>
      <c r="G12" s="550">
        <v>304</v>
      </c>
      <c r="H12" s="550">
        <v>3200</v>
      </c>
    </row>
    <row r="13" spans="1:18" ht="12">
      <c r="A13" s="298" t="s">
        <v>298</v>
      </c>
      <c r="B13" s="299" t="s">
        <v>299</v>
      </c>
      <c r="C13" s="46">
        <v>1896</v>
      </c>
      <c r="D13" s="46">
        <v>3469</v>
      </c>
      <c r="E13" s="301" t="s">
        <v>51</v>
      </c>
      <c r="F13" s="551" t="s">
        <v>300</v>
      </c>
      <c r="G13" s="548">
        <f>SUM(G9:G12)</f>
        <v>38093</v>
      </c>
      <c r="H13" s="548">
        <f>SUM(H9:H12)</f>
        <v>82178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93</v>
      </c>
      <c r="D14" s="46">
        <v>2682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726</v>
      </c>
      <c r="D15" s="47">
        <v>-72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537</v>
      </c>
      <c r="D16" s="47">
        <v>899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37509</v>
      </c>
      <c r="D19" s="49">
        <f>SUM(D9:D15)+D16</f>
        <v>73809</v>
      </c>
      <c r="E19" s="304" t="s">
        <v>317</v>
      </c>
      <c r="F19" s="552" t="s">
        <v>318</v>
      </c>
      <c r="G19" s="550">
        <v>12</v>
      </c>
      <c r="H19" s="550">
        <v>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419</v>
      </c>
      <c r="D22" s="46">
        <v>688</v>
      </c>
      <c r="E22" s="304" t="s">
        <v>326</v>
      </c>
      <c r="F22" s="552" t="s">
        <v>327</v>
      </c>
      <c r="G22" s="550">
        <v>78</v>
      </c>
      <c r="H22" s="550">
        <v>17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94</v>
      </c>
      <c r="D24" s="46">
        <v>72</v>
      </c>
      <c r="E24" s="301" t="s">
        <v>103</v>
      </c>
      <c r="F24" s="554" t="s">
        <v>334</v>
      </c>
      <c r="G24" s="548">
        <f>SUM(G19:G23)</f>
        <v>90</v>
      </c>
      <c r="H24" s="548">
        <f>SUM(H19:H23)</f>
        <v>21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119</v>
      </c>
      <c r="D25" s="46">
        <v>153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632</v>
      </c>
      <c r="D26" s="49">
        <f>SUM(D22:D25)</f>
        <v>913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38141</v>
      </c>
      <c r="D28" s="50">
        <f>D26+D19</f>
        <v>74722</v>
      </c>
      <c r="E28" s="127" t="s">
        <v>339</v>
      </c>
      <c r="F28" s="554" t="s">
        <v>340</v>
      </c>
      <c r="G28" s="548">
        <f>G13+G15+G24</f>
        <v>38183</v>
      </c>
      <c r="H28" s="548">
        <f>H13+H15+H24</f>
        <v>82199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42</v>
      </c>
      <c r="D30" s="50">
        <f>IF((H28-D28)&gt;0,H28-D28,0)</f>
        <v>7477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38141</v>
      </c>
      <c r="D33" s="49">
        <f>D28-D31+D32</f>
        <v>74722</v>
      </c>
      <c r="E33" s="127" t="s">
        <v>353</v>
      </c>
      <c r="F33" s="554" t="s">
        <v>354</v>
      </c>
      <c r="G33" s="53">
        <f>G32-G31+G28</f>
        <v>38183</v>
      </c>
      <c r="H33" s="53">
        <f>H32-H31+H28</f>
        <v>82199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42</v>
      </c>
      <c r="D34" s="50">
        <f>IF((H33-D33)&gt;0,H33-D33,0)</f>
        <v>7477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</v>
      </c>
      <c r="D35" s="49">
        <f>D36+D37+D38</f>
        <v>850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</v>
      </c>
      <c r="D36" s="46">
        <v>843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7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38</v>
      </c>
      <c r="D39" s="460">
        <f>+IF((H33-D33-D35)&gt;0,H33-D33-D35,0)</f>
        <v>6627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38</v>
      </c>
      <c r="D41" s="52">
        <f>IF(H39=0,IF(D39-D40&gt;0,D39-D40+H40,0),IF(H39-H40&lt;0,H40-H39+D39,0))</f>
        <v>6627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38183</v>
      </c>
      <c r="D42" s="53">
        <f>D33+D35+D39</f>
        <v>82199</v>
      </c>
      <c r="E42" s="128" t="s">
        <v>380</v>
      </c>
      <c r="F42" s="129" t="s">
        <v>381</v>
      </c>
      <c r="G42" s="53">
        <f>G39+G33</f>
        <v>38183</v>
      </c>
      <c r="H42" s="53">
        <f>H39+H33</f>
        <v>82199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862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40204</v>
      </c>
      <c r="C48" s="427" t="s">
        <v>382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0"/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31" sqref="C3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31.12.2009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46446</v>
      </c>
      <c r="D10" s="54">
        <v>91639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-23952</v>
      </c>
      <c r="D11" s="54">
        <v>-61509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-9609</v>
      </c>
      <c r="D13" s="54">
        <v>-16718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-88</v>
      </c>
      <c r="D14" s="54">
        <v>-156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-485</v>
      </c>
      <c r="D15" s="54">
        <v>-592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12</v>
      </c>
      <c r="D16" s="54">
        <v>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-203</v>
      </c>
      <c r="D17" s="54">
        <v>-418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-15</v>
      </c>
      <c r="D18" s="54">
        <v>-60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-484</v>
      </c>
      <c r="D19" s="54">
        <v>-928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11622</v>
      </c>
      <c r="D20" s="55">
        <f>SUM(D10:D19)</f>
        <v>11262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-5311</v>
      </c>
      <c r="D22" s="54">
        <v>-9665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497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-4814</v>
      </c>
      <c r="D32" s="55">
        <f>SUM(D22:D31)</f>
        <v>-9655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7277</v>
      </c>
      <c r="D36" s="54">
        <v>6598</v>
      </c>
      <c r="E36" s="130"/>
      <c r="F36" s="130"/>
    </row>
    <row r="37" spans="1:6" ht="12">
      <c r="A37" s="332" t="s">
        <v>438</v>
      </c>
      <c r="B37" s="333" t="s">
        <v>439</v>
      </c>
      <c r="C37" s="54">
        <v>-9255</v>
      </c>
      <c r="D37" s="54">
        <v>-6852</v>
      </c>
      <c r="E37" s="130"/>
      <c r="F37" s="130"/>
    </row>
    <row r="38" spans="1:6" ht="12">
      <c r="A38" s="332" t="s">
        <v>440</v>
      </c>
      <c r="B38" s="333" t="s">
        <v>441</v>
      </c>
      <c r="C38" s="54">
        <v>-545</v>
      </c>
      <c r="D38" s="54">
        <v>-507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-266</v>
      </c>
      <c r="D39" s="54">
        <v>-391</v>
      </c>
      <c r="E39" s="130"/>
      <c r="F39" s="130"/>
    </row>
    <row r="40" spans="1:6" ht="12">
      <c r="A40" s="332" t="s">
        <v>444</v>
      </c>
      <c r="B40" s="333" t="s">
        <v>445</v>
      </c>
      <c r="C40" s="54">
        <v>-953</v>
      </c>
      <c r="D40" s="54">
        <v>-1125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-3742</v>
      </c>
      <c r="D42" s="55">
        <f>SUM(D34:D41)</f>
        <v>-2277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3066</v>
      </c>
      <c r="D43" s="55">
        <f>D42+D32+D20</f>
        <v>-670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1471</v>
      </c>
      <c r="D44" s="132">
        <v>2141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4537</v>
      </c>
      <c r="D45" s="55">
        <f>D44+D43</f>
        <v>1471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3077</v>
      </c>
      <c r="D46" s="56">
        <v>1416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1460</v>
      </c>
      <c r="D47" s="56">
        <v>55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E32" sqref="E32:H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 t="str">
        <f>'справка №1-БАЛАНС'!E5</f>
        <v>31.12.2009 г.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13018</v>
      </c>
      <c r="D11" s="58">
        <f>'справка №1-БАЛАНС'!H19</f>
        <v>0</v>
      </c>
      <c r="E11" s="58">
        <f>'справка №1-БАЛАНС'!H20</f>
        <v>12385</v>
      </c>
      <c r="F11" s="58">
        <f>'справка №1-БАЛАНС'!H22</f>
        <v>1330</v>
      </c>
      <c r="G11" s="58">
        <f>'справка №1-БАЛАНС'!H23</f>
        <v>0</v>
      </c>
      <c r="H11" s="60">
        <v>1606</v>
      </c>
      <c r="I11" s="58">
        <f>'справка №1-БАЛАНС'!H28+'справка №1-БАЛАНС'!H31</f>
        <v>10147</v>
      </c>
      <c r="J11" s="58">
        <f>'справка №1-БАЛАНС'!H29+'справка №1-БАЛАНС'!H32</f>
        <v>0</v>
      </c>
      <c r="K11" s="60"/>
      <c r="L11" s="344">
        <f>SUM(C11:K11)</f>
        <v>38486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13018</v>
      </c>
      <c r="D15" s="61">
        <f aca="true" t="shared" si="2" ref="D15:M15">D11+D12</f>
        <v>0</v>
      </c>
      <c r="E15" s="61">
        <f t="shared" si="2"/>
        <v>12385</v>
      </c>
      <c r="F15" s="61">
        <f t="shared" si="2"/>
        <v>1330</v>
      </c>
      <c r="G15" s="61">
        <f t="shared" si="2"/>
        <v>0</v>
      </c>
      <c r="H15" s="61">
        <f t="shared" si="2"/>
        <v>1606</v>
      </c>
      <c r="I15" s="61">
        <f t="shared" si="2"/>
        <v>10147</v>
      </c>
      <c r="J15" s="61">
        <f t="shared" si="2"/>
        <v>0</v>
      </c>
      <c r="K15" s="61">
        <f t="shared" si="2"/>
        <v>0</v>
      </c>
      <c r="L15" s="344">
        <f t="shared" si="1"/>
        <v>38486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38</v>
      </c>
      <c r="J16" s="345">
        <f>+'справка №1-БАЛАНС'!G32</f>
        <v>0</v>
      </c>
      <c r="K16" s="60"/>
      <c r="L16" s="344">
        <f t="shared" si="1"/>
        <v>38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-822</v>
      </c>
      <c r="J17" s="62">
        <f>J18+J19</f>
        <v>0</v>
      </c>
      <c r="K17" s="62">
        <f t="shared" si="3"/>
        <v>0</v>
      </c>
      <c r="L17" s="344">
        <f t="shared" si="1"/>
        <v>-822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-822</v>
      </c>
      <c r="J18" s="60"/>
      <c r="K18" s="60"/>
      <c r="L18" s="344">
        <f t="shared" si="1"/>
        <v>-822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-527</v>
      </c>
      <c r="F28" s="60"/>
      <c r="G28" s="60"/>
      <c r="H28" s="60"/>
      <c r="I28" s="60">
        <v>547</v>
      </c>
      <c r="J28" s="60"/>
      <c r="K28" s="60"/>
      <c r="L28" s="344">
        <f t="shared" si="1"/>
        <v>20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13018</v>
      </c>
      <c r="D29" s="59">
        <f aca="true" t="shared" si="6" ref="D29:M29">D17+D20+D21+D24+D28+D27+D15+D16</f>
        <v>0</v>
      </c>
      <c r="E29" s="59">
        <f t="shared" si="6"/>
        <v>11858</v>
      </c>
      <c r="F29" s="59">
        <f t="shared" si="6"/>
        <v>1330</v>
      </c>
      <c r="G29" s="59">
        <f t="shared" si="6"/>
        <v>0</v>
      </c>
      <c r="H29" s="59">
        <f t="shared" si="6"/>
        <v>1606</v>
      </c>
      <c r="I29" s="59">
        <f t="shared" si="6"/>
        <v>9910</v>
      </c>
      <c r="J29" s="59">
        <f t="shared" si="6"/>
        <v>0</v>
      </c>
      <c r="K29" s="59">
        <f t="shared" si="6"/>
        <v>0</v>
      </c>
      <c r="L29" s="344">
        <f t="shared" si="1"/>
        <v>37722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13018</v>
      </c>
      <c r="D32" s="59">
        <f t="shared" si="7"/>
        <v>0</v>
      </c>
      <c r="E32" s="59">
        <f t="shared" si="7"/>
        <v>11858</v>
      </c>
      <c r="F32" s="59">
        <f t="shared" si="7"/>
        <v>1330</v>
      </c>
      <c r="G32" s="59">
        <f t="shared" si="7"/>
        <v>0</v>
      </c>
      <c r="H32" s="59">
        <f t="shared" si="7"/>
        <v>1606</v>
      </c>
      <c r="I32" s="59">
        <f t="shared" si="7"/>
        <v>9910</v>
      </c>
      <c r="J32" s="59">
        <f t="shared" si="7"/>
        <v>0</v>
      </c>
      <c r="K32" s="59">
        <f t="shared" si="7"/>
        <v>0</v>
      </c>
      <c r="L32" s="344">
        <f t="shared" si="1"/>
        <v>37722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863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858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2">
      <selection activeCell="K41" sqref="K4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2" t="s">
        <v>384</v>
      </c>
      <c r="B2" s="613"/>
      <c r="C2" s="614" t="str">
        <f>'справка №1-БАЛАНС'!E3</f>
        <v>"М+С ХИДРАВЛИК" АД гр.КАЗАНЛЪК</v>
      </c>
      <c r="D2" s="614"/>
      <c r="E2" s="614"/>
      <c r="F2" s="614"/>
      <c r="G2" s="614"/>
      <c r="H2" s="61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12" t="s">
        <v>5</v>
      </c>
      <c r="B3" s="613"/>
      <c r="C3" s="615" t="str">
        <f>'справка №1-БАЛАНС'!E5</f>
        <v>31.12.2009 г.</v>
      </c>
      <c r="D3" s="615"/>
      <c r="E3" s="615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1124</v>
      </c>
      <c r="E9" s="189">
        <v>4</v>
      </c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13661</v>
      </c>
      <c r="E10" s="189">
        <v>123</v>
      </c>
      <c r="F10" s="189"/>
      <c r="G10" s="74">
        <f aca="true" t="shared" si="2" ref="G10:G39">D10+E10-F10</f>
        <v>13784</v>
      </c>
      <c r="H10" s="65"/>
      <c r="I10" s="65"/>
      <c r="J10" s="74">
        <f aca="true" t="shared" si="3" ref="J10:J39">G10+H10-I10</f>
        <v>13784</v>
      </c>
      <c r="K10" s="65">
        <v>1888</v>
      </c>
      <c r="L10" s="65">
        <v>549</v>
      </c>
      <c r="M10" s="65"/>
      <c r="N10" s="74">
        <f aca="true" t="shared" si="4" ref="N10:N39">K10+L10-M10</f>
        <v>2437</v>
      </c>
      <c r="O10" s="65"/>
      <c r="P10" s="65"/>
      <c r="Q10" s="74">
        <f t="shared" si="0"/>
        <v>2437</v>
      </c>
      <c r="R10" s="74">
        <f t="shared" si="1"/>
        <v>11347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42689</v>
      </c>
      <c r="E11" s="189">
        <v>5994</v>
      </c>
      <c r="F11" s="189">
        <v>196</v>
      </c>
      <c r="G11" s="74">
        <f t="shared" si="2"/>
        <v>48487</v>
      </c>
      <c r="H11" s="65"/>
      <c r="I11" s="65"/>
      <c r="J11" s="74">
        <f t="shared" si="3"/>
        <v>48487</v>
      </c>
      <c r="K11" s="65">
        <v>27935</v>
      </c>
      <c r="L11" s="65">
        <v>5272</v>
      </c>
      <c r="M11" s="65">
        <v>196</v>
      </c>
      <c r="N11" s="74">
        <f t="shared" si="4"/>
        <v>33011</v>
      </c>
      <c r="O11" s="65"/>
      <c r="P11" s="65"/>
      <c r="Q11" s="74">
        <f t="shared" si="0"/>
        <v>33011</v>
      </c>
      <c r="R11" s="74">
        <f t="shared" si="1"/>
        <v>15476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1920</v>
      </c>
      <c r="E12" s="189">
        <v>204</v>
      </c>
      <c r="F12" s="189"/>
      <c r="G12" s="74">
        <f t="shared" si="2"/>
        <v>2124</v>
      </c>
      <c r="H12" s="65"/>
      <c r="I12" s="65"/>
      <c r="J12" s="74">
        <f t="shared" si="3"/>
        <v>2124</v>
      </c>
      <c r="K12" s="65">
        <v>273</v>
      </c>
      <c r="L12" s="65">
        <v>82</v>
      </c>
      <c r="M12" s="65"/>
      <c r="N12" s="74">
        <f t="shared" si="4"/>
        <v>355</v>
      </c>
      <c r="O12" s="65"/>
      <c r="P12" s="65"/>
      <c r="Q12" s="74">
        <f t="shared" si="0"/>
        <v>355</v>
      </c>
      <c r="R12" s="74">
        <f t="shared" si="1"/>
        <v>1769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992</v>
      </c>
      <c r="E13" s="189"/>
      <c r="F13" s="189">
        <v>20</v>
      </c>
      <c r="G13" s="74">
        <f t="shared" si="2"/>
        <v>972</v>
      </c>
      <c r="H13" s="65"/>
      <c r="I13" s="65"/>
      <c r="J13" s="74">
        <f t="shared" si="3"/>
        <v>972</v>
      </c>
      <c r="K13" s="65">
        <v>424</v>
      </c>
      <c r="L13" s="65">
        <v>146</v>
      </c>
      <c r="M13" s="65">
        <v>8</v>
      </c>
      <c r="N13" s="74">
        <f t="shared" si="4"/>
        <v>562</v>
      </c>
      <c r="O13" s="65"/>
      <c r="P13" s="65"/>
      <c r="Q13" s="74">
        <f t="shared" si="0"/>
        <v>562</v>
      </c>
      <c r="R13" s="74">
        <f t="shared" si="1"/>
        <v>410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997</v>
      </c>
      <c r="E14" s="189">
        <v>16</v>
      </c>
      <c r="F14" s="189"/>
      <c r="G14" s="74">
        <f t="shared" si="2"/>
        <v>1013</v>
      </c>
      <c r="H14" s="65"/>
      <c r="I14" s="65"/>
      <c r="J14" s="74">
        <f t="shared" si="3"/>
        <v>1013</v>
      </c>
      <c r="K14" s="65">
        <v>722</v>
      </c>
      <c r="L14" s="65">
        <v>95</v>
      </c>
      <c r="M14" s="65"/>
      <c r="N14" s="74">
        <f t="shared" si="4"/>
        <v>817</v>
      </c>
      <c r="O14" s="65"/>
      <c r="P14" s="65"/>
      <c r="Q14" s="74">
        <f t="shared" si="0"/>
        <v>817</v>
      </c>
      <c r="R14" s="74">
        <f t="shared" si="1"/>
        <v>196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281</v>
      </c>
      <c r="E15" s="457">
        <v>7750</v>
      </c>
      <c r="F15" s="457">
        <v>6415</v>
      </c>
      <c r="G15" s="74">
        <f t="shared" si="2"/>
        <v>1616</v>
      </c>
      <c r="H15" s="458"/>
      <c r="I15" s="458"/>
      <c r="J15" s="74">
        <f t="shared" si="3"/>
        <v>1616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1616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61664</v>
      </c>
      <c r="E17" s="194">
        <f>SUM(E9:E16)</f>
        <v>14091</v>
      </c>
      <c r="F17" s="194">
        <f>SUM(F9:F16)</f>
        <v>6631</v>
      </c>
      <c r="G17" s="74">
        <f t="shared" si="2"/>
        <v>69124</v>
      </c>
      <c r="H17" s="75">
        <f>SUM(H9:H16)</f>
        <v>0</v>
      </c>
      <c r="I17" s="75">
        <f>SUM(I9:I16)</f>
        <v>0</v>
      </c>
      <c r="J17" s="74">
        <f t="shared" si="3"/>
        <v>69124</v>
      </c>
      <c r="K17" s="75">
        <f>SUM(K9:K16)</f>
        <v>31242</v>
      </c>
      <c r="L17" s="75">
        <f>SUM(L9:L16)</f>
        <v>6144</v>
      </c>
      <c r="M17" s="75">
        <f>SUM(M9:M16)</f>
        <v>204</v>
      </c>
      <c r="N17" s="74">
        <f t="shared" si="4"/>
        <v>37182</v>
      </c>
      <c r="O17" s="75">
        <f>SUM(O9:O16)</f>
        <v>0</v>
      </c>
      <c r="P17" s="75">
        <f>SUM(P9:P16)</f>
        <v>0</v>
      </c>
      <c r="Q17" s="74">
        <f t="shared" si="5"/>
        <v>37182</v>
      </c>
      <c r="R17" s="74">
        <f t="shared" si="6"/>
        <v>31942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/>
      <c r="F21" s="189"/>
      <c r="G21" s="74">
        <f t="shared" si="2"/>
        <v>37</v>
      </c>
      <c r="H21" s="65"/>
      <c r="I21" s="65"/>
      <c r="J21" s="74">
        <f t="shared" si="3"/>
        <v>37</v>
      </c>
      <c r="K21" s="65">
        <v>9</v>
      </c>
      <c r="L21" s="65">
        <v>6</v>
      </c>
      <c r="M21" s="65"/>
      <c r="N21" s="74">
        <f t="shared" si="4"/>
        <v>15</v>
      </c>
      <c r="O21" s="65"/>
      <c r="P21" s="65"/>
      <c r="Q21" s="74">
        <f t="shared" si="5"/>
        <v>15</v>
      </c>
      <c r="R21" s="74">
        <f t="shared" si="6"/>
        <v>22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905</v>
      </c>
      <c r="E22" s="189">
        <v>7</v>
      </c>
      <c r="F22" s="189"/>
      <c r="G22" s="74">
        <f t="shared" si="2"/>
        <v>912</v>
      </c>
      <c r="H22" s="65"/>
      <c r="I22" s="65"/>
      <c r="J22" s="74">
        <f t="shared" si="3"/>
        <v>912</v>
      </c>
      <c r="K22" s="65">
        <v>200</v>
      </c>
      <c r="L22" s="65">
        <v>393</v>
      </c>
      <c r="M22" s="65"/>
      <c r="N22" s="74">
        <f t="shared" si="4"/>
        <v>593</v>
      </c>
      <c r="O22" s="65"/>
      <c r="P22" s="65"/>
      <c r="Q22" s="74">
        <f t="shared" si="5"/>
        <v>593</v>
      </c>
      <c r="R22" s="74">
        <f t="shared" si="6"/>
        <v>319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208</v>
      </c>
      <c r="E24" s="189"/>
      <c r="F24" s="189"/>
      <c r="G24" s="74">
        <f t="shared" si="2"/>
        <v>208</v>
      </c>
      <c r="H24" s="65"/>
      <c r="I24" s="65"/>
      <c r="J24" s="74">
        <f t="shared" si="3"/>
        <v>208</v>
      </c>
      <c r="K24" s="65">
        <v>179</v>
      </c>
      <c r="L24" s="65">
        <v>29</v>
      </c>
      <c r="M24" s="65"/>
      <c r="N24" s="74">
        <f t="shared" si="4"/>
        <v>208</v>
      </c>
      <c r="O24" s="65"/>
      <c r="P24" s="65"/>
      <c r="Q24" s="74">
        <f t="shared" si="5"/>
        <v>208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1150</v>
      </c>
      <c r="E25" s="190">
        <f aca="true" t="shared" si="7" ref="E25:P25">SUM(E21:E24)</f>
        <v>7</v>
      </c>
      <c r="F25" s="190">
        <f t="shared" si="7"/>
        <v>0</v>
      </c>
      <c r="G25" s="67">
        <f t="shared" si="2"/>
        <v>1157</v>
      </c>
      <c r="H25" s="66">
        <f t="shared" si="7"/>
        <v>0</v>
      </c>
      <c r="I25" s="66">
        <f t="shared" si="7"/>
        <v>0</v>
      </c>
      <c r="J25" s="67">
        <f t="shared" si="3"/>
        <v>1157</v>
      </c>
      <c r="K25" s="66">
        <f t="shared" si="7"/>
        <v>388</v>
      </c>
      <c r="L25" s="66">
        <f t="shared" si="7"/>
        <v>428</v>
      </c>
      <c r="M25" s="66">
        <f t="shared" si="7"/>
        <v>0</v>
      </c>
      <c r="N25" s="67">
        <f t="shared" si="4"/>
        <v>816</v>
      </c>
      <c r="O25" s="66">
        <f t="shared" si="7"/>
        <v>0</v>
      </c>
      <c r="P25" s="66">
        <f t="shared" si="7"/>
        <v>0</v>
      </c>
      <c r="Q25" s="67">
        <f t="shared" si="5"/>
        <v>816</v>
      </c>
      <c r="R25" s="67">
        <f t="shared" si="6"/>
        <v>341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62830</v>
      </c>
      <c r="E40" s="438">
        <f>E17+E18+E19+E25+E38+E39</f>
        <v>14098</v>
      </c>
      <c r="F40" s="438">
        <f aca="true" t="shared" si="13" ref="F40:R40">F17+F18+F19+F25+F38+F39</f>
        <v>6631</v>
      </c>
      <c r="G40" s="438">
        <f t="shared" si="13"/>
        <v>70297</v>
      </c>
      <c r="H40" s="438">
        <f t="shared" si="13"/>
        <v>0</v>
      </c>
      <c r="I40" s="438">
        <f t="shared" si="13"/>
        <v>0</v>
      </c>
      <c r="J40" s="438">
        <f t="shared" si="13"/>
        <v>70297</v>
      </c>
      <c r="K40" s="438">
        <f t="shared" si="13"/>
        <v>31630</v>
      </c>
      <c r="L40" s="438">
        <f t="shared" si="13"/>
        <v>6572</v>
      </c>
      <c r="M40" s="438">
        <f t="shared" si="13"/>
        <v>204</v>
      </c>
      <c r="N40" s="438">
        <f t="shared" si="13"/>
        <v>37998</v>
      </c>
      <c r="O40" s="438">
        <f t="shared" si="13"/>
        <v>0</v>
      </c>
      <c r="P40" s="438">
        <f t="shared" si="13"/>
        <v>0</v>
      </c>
      <c r="Q40" s="438">
        <f t="shared" si="13"/>
        <v>37998</v>
      </c>
      <c r="R40" s="438">
        <f t="shared" si="13"/>
        <v>32299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1"/>
      <c r="L44" s="611"/>
      <c r="M44" s="611"/>
      <c r="N44" s="611"/>
      <c r="O44" s="600" t="s">
        <v>782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1">
      <selection activeCell="D97" sqref="D9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 t="str">
        <f>'справка №1-БАЛАНС'!E5</f>
        <v>31.12.2009 г.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48</v>
      </c>
      <c r="D21" s="108"/>
      <c r="E21" s="120">
        <f t="shared" si="0"/>
        <v>48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2873</v>
      </c>
      <c r="D28" s="108">
        <v>2873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1763</v>
      </c>
      <c r="D29" s="108">
        <v>1763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690</v>
      </c>
      <c r="D33" s="105">
        <f>SUM(D34:D37)</f>
        <v>690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230</v>
      </c>
      <c r="D34" s="108">
        <v>230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460</v>
      </c>
      <c r="D35" s="108">
        <v>460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5328</v>
      </c>
      <c r="D43" s="104">
        <f>D24+D28+D29+D31+D30+D32+D33+D38</f>
        <v>5328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5376</v>
      </c>
      <c r="D44" s="103">
        <f>D43+D21+D19+D9</f>
        <v>5328</v>
      </c>
      <c r="E44" s="118">
        <f>E43+E21+E19+E9</f>
        <v>48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3625</v>
      </c>
      <c r="D56" s="103">
        <f>D57+D59</f>
        <v>0</v>
      </c>
      <c r="E56" s="119">
        <f t="shared" si="1"/>
        <v>3625</v>
      </c>
      <c r="F56" s="103">
        <f>F57+F59</f>
        <v>8076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3625</v>
      </c>
      <c r="D57" s="108"/>
      <c r="E57" s="119">
        <f t="shared" si="1"/>
        <v>3625</v>
      </c>
      <c r="F57" s="108">
        <v>8076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22</v>
      </c>
      <c r="D62" s="108"/>
      <c r="E62" s="119">
        <f t="shared" si="1"/>
        <v>22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797</v>
      </c>
      <c r="D64" s="108"/>
      <c r="E64" s="119">
        <f t="shared" si="1"/>
        <v>797</v>
      </c>
      <c r="F64" s="110">
        <v>707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4444</v>
      </c>
      <c r="D66" s="103">
        <f>D52+D56+D61+D62+D63+D64</f>
        <v>0</v>
      </c>
      <c r="E66" s="119">
        <f t="shared" si="1"/>
        <v>4444</v>
      </c>
      <c r="F66" s="103">
        <f>F52+F56+F61+F62+F63+F64</f>
        <v>8783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591</v>
      </c>
      <c r="D68" s="108"/>
      <c r="E68" s="119">
        <f t="shared" si="1"/>
        <v>591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307</v>
      </c>
      <c r="D71" s="105">
        <f>SUM(D72:D74)</f>
        <v>307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307</v>
      </c>
      <c r="D73" s="108">
        <v>307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1860</v>
      </c>
      <c r="D75" s="103">
        <f>D76+D78</f>
        <v>1860</v>
      </c>
      <c r="E75" s="103">
        <f>E76+E78</f>
        <v>0</v>
      </c>
      <c r="F75" s="103">
        <f>F76+F78</f>
        <v>7943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1860</v>
      </c>
      <c r="D76" s="108">
        <v>1860</v>
      </c>
      <c r="E76" s="119">
        <f t="shared" si="1"/>
        <v>0</v>
      </c>
      <c r="F76" s="108">
        <v>7943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34</v>
      </c>
      <c r="D80" s="103">
        <f>SUM(D81:D84)</f>
        <v>34</v>
      </c>
      <c r="E80" s="103">
        <f>SUM(E81:E84)</f>
        <v>0</v>
      </c>
      <c r="F80" s="103">
        <f>SUM(F81:F84)</f>
        <v>204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34</v>
      </c>
      <c r="D84" s="108">
        <v>34</v>
      </c>
      <c r="E84" s="119">
        <f t="shared" si="1"/>
        <v>0</v>
      </c>
      <c r="F84" s="108">
        <v>204</v>
      </c>
    </row>
    <row r="85" spans="1:16" ht="12">
      <c r="A85" s="396" t="s">
        <v>743</v>
      </c>
      <c r="B85" s="397" t="s">
        <v>744</v>
      </c>
      <c r="C85" s="104">
        <f>SUM(C86:C90)+C94</f>
        <v>5183</v>
      </c>
      <c r="D85" s="104">
        <f>SUM(D86:D90)+D94</f>
        <v>5183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561</v>
      </c>
      <c r="D86" s="108">
        <v>561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3291</v>
      </c>
      <c r="D87" s="108">
        <v>3291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57</v>
      </c>
      <c r="D88" s="108">
        <v>57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954</v>
      </c>
      <c r="D89" s="108">
        <v>954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58</v>
      </c>
      <c r="D90" s="103">
        <f>SUM(D91:D93)</f>
        <v>58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58</v>
      </c>
      <c r="D93" s="108">
        <v>58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262</v>
      </c>
      <c r="D94" s="108">
        <v>262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7384</v>
      </c>
      <c r="D96" s="104">
        <f>D85+D80+D75+D71+D95</f>
        <v>7384</v>
      </c>
      <c r="E96" s="104">
        <f>E85+E80+E75+E71+E95</f>
        <v>0</v>
      </c>
      <c r="F96" s="104">
        <f>F85+F80+F75+F71+F95</f>
        <v>8147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12419</v>
      </c>
      <c r="D97" s="104">
        <f>D96+D68+D66</f>
        <v>7384</v>
      </c>
      <c r="E97" s="104">
        <f>E96+E68+E66</f>
        <v>5035</v>
      </c>
      <c r="F97" s="104">
        <f>F96+F68+F66</f>
        <v>16930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880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 t="str">
        <f>'справка №1-БАЛАНС'!E5</f>
        <v>31.12.2009 г.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34">
      <selection activeCell="A170" sqref="A17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871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874</v>
      </c>
      <c r="B6" s="632" t="str">
        <f>'справка №1-БАЛАНС'!E5</f>
        <v>31.12.2009 г.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577"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866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867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868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869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870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857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vdoneva</cp:lastModifiedBy>
  <cp:lastPrinted>2010-01-27T07:27:58Z</cp:lastPrinted>
  <dcterms:created xsi:type="dcterms:W3CDTF">2000-06-29T12:02:40Z</dcterms:created>
  <dcterms:modified xsi:type="dcterms:W3CDTF">2010-01-29T09:20:44Z</dcterms:modified>
  <cp:category/>
  <cp:version/>
  <cp:contentType/>
  <cp:contentStatus/>
</cp:coreProperties>
</file>